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772943\Box\【02_課所共有】40_33_大滝げんきプラザ\R07年度\07_事業\07_01_利用\07_01_010_申請書類等④\R7 ８月以降\"/>
    </mc:Choice>
  </mc:AlternateContent>
  <xr:revisionPtr revIDLastSave="0" documentId="13_ncr:1_{824F1A6C-15AC-4E35-9066-EEAA84A425DB}" xr6:coauthVersionLast="47" xr6:coauthVersionMax="47" xr10:uidLastSave="{00000000-0000-0000-0000-000000000000}"/>
  <workbookProtection workbookAlgorithmName="SHA-512" workbookHashValue="hbrJSiHOGIIVxmIOSeQ1gnA/AYrNRRHGQmQog0OxFWMmcoGs2en3EiPxJ9uaRZ+C7uvI7awUBnb2MxkSBHJivQ==" workbookSaltValue="rgCfLab+lp+XQVlip2r7vg==" workbookSpinCount="100000" lockStructure="1"/>
  <bookViews>
    <workbookView xWindow="-120" yWindow="-120" windowWidth="29040" windowHeight="15720" tabRatio="855" activeTab="1" xr2:uid="{2F7E467D-F9ED-497F-895C-37922D62E17C}"/>
  </bookViews>
  <sheets>
    <sheet name="宿泊者名簿" sheetId="8" r:id="rId1"/>
    <sheet name="食事申込書" sheetId="12" r:id="rId2"/>
    <sheet name="活動申込" sheetId="7" r:id="rId3"/>
    <sheet name="計画案（入力不可）" sheetId="21" r:id="rId4"/>
    <sheet name="宿泊利用許可申請書(入力不可)" sheetId="15" r:id="rId5"/>
    <sheet name="＜表示→印刷＞宿泊利用許可書" sheetId="16" state="hidden" r:id="rId6"/>
    <sheet name="＜表示→コピペ＞活動計画まとめ" sheetId="13" state="hidden" r:id="rId7"/>
    <sheet name="＜表示→コピペ＞利用団体一覧" sheetId="17" state="hidden" r:id="rId8"/>
  </sheets>
  <definedNames>
    <definedName name="a" localSheetId="5">#REF!</definedName>
    <definedName name="a">#REF!</definedName>
    <definedName name="de" localSheetId="5">#REF!</definedName>
    <definedName name="de">#REF!</definedName>
    <definedName name="ll" localSheetId="5">#REF!</definedName>
    <definedName name="ll">#REF!</definedName>
    <definedName name="_xlnm.Print_Area" localSheetId="5">'＜表示→印刷＞宿泊利用許可書'!$B$1:$AM$49</definedName>
    <definedName name="_xlnm.Print_Area" localSheetId="3">'計画案（入力不可）'!$A$1:$AD$73</definedName>
    <definedName name="_xlnm.Print_Area" localSheetId="0">宿泊者名簿!$A$1:$S$422</definedName>
    <definedName name="_xlnm.Print_Area" localSheetId="4">'宿泊利用許可申請書(入力不可)'!$B$1:$AM$60</definedName>
    <definedName name="_xlnm.Print_Area" localSheetId="1">食事申込書!$A$1:$CA$55</definedName>
    <definedName name="_xlnm.Print_Titles" localSheetId="0">宿泊者名簿!$3:$21</definedName>
    <definedName name="sa" localSheetId="5">#REF!</definedName>
    <definedName name="sa">#REF!</definedName>
    <definedName name="データ範囲" localSheetId="5">#REF!</definedName>
    <definedName name="データ範囲">#REF!</definedName>
    <definedName name="学校番号" localSheetId="5">#REF!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13" l="1"/>
  <c r="I42" i="13"/>
  <c r="I41" i="13"/>
  <c r="I40" i="13"/>
  <c r="I39" i="13"/>
  <c r="J46" i="16"/>
  <c r="J54" i="15"/>
  <c r="K44" i="16"/>
  <c r="K43" i="16"/>
  <c r="K45" i="16" s="1"/>
  <c r="K41" i="16"/>
  <c r="K40" i="16"/>
  <c r="K42" i="16" s="1"/>
  <c r="K38" i="16"/>
  <c r="K39" i="16" s="1"/>
  <c r="K37" i="16"/>
  <c r="K36" i="16"/>
  <c r="K35" i="16"/>
  <c r="K34" i="16"/>
  <c r="AD43" i="16"/>
  <c r="Y43" i="16"/>
  <c r="T43" i="16"/>
  <c r="O43" i="16"/>
  <c r="AD40" i="16"/>
  <c r="Y40" i="16"/>
  <c r="T40" i="16"/>
  <c r="O40" i="16"/>
  <c r="AD37" i="16"/>
  <c r="Y37" i="16"/>
  <c r="T37" i="16"/>
  <c r="O37" i="16"/>
  <c r="AD34" i="16"/>
  <c r="Y34" i="16"/>
  <c r="T34" i="16"/>
  <c r="O34" i="16"/>
  <c r="AC421" i="8"/>
  <c r="AC420" i="8"/>
  <c r="AC419" i="8"/>
  <c r="AC418" i="8"/>
  <c r="AC417" i="8"/>
  <c r="AC416" i="8"/>
  <c r="AC415" i="8"/>
  <c r="AC414" i="8"/>
  <c r="AC413" i="8"/>
  <c r="AC412" i="8"/>
  <c r="AC411" i="8"/>
  <c r="AC410" i="8"/>
  <c r="AC409" i="8"/>
  <c r="AC408" i="8"/>
  <c r="AC407" i="8"/>
  <c r="AC406" i="8"/>
  <c r="AC405" i="8"/>
  <c r="AC404" i="8"/>
  <c r="AC403" i="8"/>
  <c r="AC402" i="8"/>
  <c r="AC401" i="8"/>
  <c r="AC400" i="8"/>
  <c r="AC399" i="8"/>
  <c r="AC398" i="8"/>
  <c r="AC397" i="8"/>
  <c r="AC396" i="8"/>
  <c r="AC395" i="8"/>
  <c r="AC394" i="8"/>
  <c r="AC393" i="8"/>
  <c r="AC392" i="8"/>
  <c r="AC391" i="8"/>
  <c r="AC390" i="8"/>
  <c r="AC389" i="8"/>
  <c r="AC388" i="8"/>
  <c r="AC387" i="8"/>
  <c r="AC386" i="8"/>
  <c r="AC385" i="8"/>
  <c r="AC384" i="8"/>
  <c r="AC383" i="8"/>
  <c r="AC382" i="8"/>
  <c r="AC381" i="8"/>
  <c r="AC380" i="8"/>
  <c r="AC379" i="8"/>
  <c r="AC378" i="8"/>
  <c r="AC377" i="8"/>
  <c r="AC376" i="8"/>
  <c r="AC375" i="8"/>
  <c r="AC374" i="8"/>
  <c r="AC373" i="8"/>
  <c r="AC372" i="8"/>
  <c r="AC371" i="8"/>
  <c r="AC370" i="8"/>
  <c r="AC369" i="8"/>
  <c r="AC368" i="8"/>
  <c r="AC367" i="8"/>
  <c r="AC366" i="8"/>
  <c r="AC365" i="8"/>
  <c r="AC364" i="8"/>
  <c r="AC363" i="8"/>
  <c r="AC362" i="8"/>
  <c r="AC361" i="8"/>
  <c r="AC360" i="8"/>
  <c r="AC359" i="8"/>
  <c r="AC358" i="8"/>
  <c r="AC357" i="8"/>
  <c r="AC356" i="8"/>
  <c r="AC355" i="8"/>
  <c r="AC354" i="8"/>
  <c r="AC353" i="8"/>
  <c r="AC352" i="8"/>
  <c r="AC351" i="8"/>
  <c r="AC350" i="8"/>
  <c r="AC349" i="8"/>
  <c r="AC348" i="8"/>
  <c r="AC347" i="8"/>
  <c r="AC346" i="8"/>
  <c r="AC345" i="8"/>
  <c r="AC344" i="8"/>
  <c r="AC343" i="8"/>
  <c r="AC342" i="8"/>
  <c r="AC341" i="8"/>
  <c r="AC340" i="8"/>
  <c r="AC339" i="8"/>
  <c r="AC338" i="8"/>
  <c r="AC337" i="8"/>
  <c r="AC336" i="8"/>
  <c r="AC335" i="8"/>
  <c r="AC334" i="8"/>
  <c r="AC333" i="8"/>
  <c r="AC332" i="8"/>
  <c r="AC331" i="8"/>
  <c r="AC330" i="8"/>
  <c r="AC329" i="8"/>
  <c r="AC328" i="8"/>
  <c r="AC327" i="8"/>
  <c r="AC326" i="8"/>
  <c r="AC325" i="8"/>
  <c r="AC324" i="8"/>
  <c r="AC323" i="8"/>
  <c r="AC322" i="8"/>
  <c r="AC321" i="8"/>
  <c r="AC320" i="8"/>
  <c r="AC319" i="8"/>
  <c r="AC318" i="8"/>
  <c r="AC317" i="8"/>
  <c r="AC316" i="8"/>
  <c r="AC315" i="8"/>
  <c r="AC314" i="8"/>
  <c r="AC313" i="8"/>
  <c r="AC312" i="8"/>
  <c r="AC311" i="8"/>
  <c r="AC310" i="8"/>
  <c r="AC309" i="8"/>
  <c r="AC308" i="8"/>
  <c r="AC307" i="8"/>
  <c r="AC306" i="8"/>
  <c r="AC305" i="8"/>
  <c r="AC304" i="8"/>
  <c r="AC303" i="8"/>
  <c r="AC302" i="8"/>
  <c r="AC301" i="8"/>
  <c r="AC300" i="8"/>
  <c r="AC299" i="8"/>
  <c r="AC298" i="8"/>
  <c r="AC297" i="8"/>
  <c r="AC296" i="8"/>
  <c r="AC295" i="8"/>
  <c r="AC294" i="8"/>
  <c r="AC293" i="8"/>
  <c r="AC292" i="8"/>
  <c r="AC291" i="8"/>
  <c r="AC290" i="8"/>
  <c r="AC289" i="8"/>
  <c r="AC288" i="8"/>
  <c r="AC287" i="8"/>
  <c r="AC286" i="8"/>
  <c r="AC285" i="8"/>
  <c r="AC284" i="8"/>
  <c r="AC283" i="8"/>
  <c r="AC282" i="8"/>
  <c r="AC281" i="8"/>
  <c r="AC280" i="8"/>
  <c r="AC279" i="8"/>
  <c r="AC278" i="8"/>
  <c r="AC277" i="8"/>
  <c r="AC276" i="8"/>
  <c r="AC275" i="8"/>
  <c r="AC274" i="8"/>
  <c r="AC273" i="8"/>
  <c r="AC272" i="8"/>
  <c r="AC271" i="8"/>
  <c r="AC270" i="8"/>
  <c r="AC269" i="8"/>
  <c r="AC268" i="8"/>
  <c r="AC267" i="8"/>
  <c r="AC266" i="8"/>
  <c r="AC265" i="8"/>
  <c r="AC264" i="8"/>
  <c r="AC263" i="8"/>
  <c r="AC262" i="8"/>
  <c r="AC261" i="8"/>
  <c r="AC260" i="8"/>
  <c r="AC259" i="8"/>
  <c r="AC258" i="8"/>
  <c r="AC257" i="8"/>
  <c r="AC256" i="8"/>
  <c r="AC255" i="8"/>
  <c r="AC254" i="8"/>
  <c r="AC253" i="8"/>
  <c r="AC252" i="8"/>
  <c r="AC251" i="8"/>
  <c r="AC250" i="8"/>
  <c r="AC249" i="8"/>
  <c r="AC248" i="8"/>
  <c r="AC247" i="8"/>
  <c r="AC246" i="8"/>
  <c r="AC245" i="8"/>
  <c r="AC244" i="8"/>
  <c r="AC243" i="8"/>
  <c r="AC242" i="8"/>
  <c r="AC241" i="8"/>
  <c r="AC240" i="8"/>
  <c r="AC239" i="8"/>
  <c r="AC238" i="8"/>
  <c r="AC237" i="8"/>
  <c r="AC236" i="8"/>
  <c r="AC235" i="8"/>
  <c r="AC234" i="8"/>
  <c r="AC233" i="8"/>
  <c r="AC232" i="8"/>
  <c r="AC231" i="8"/>
  <c r="AC230" i="8"/>
  <c r="AC229" i="8"/>
  <c r="AC228" i="8"/>
  <c r="AC227" i="8"/>
  <c r="AC226" i="8"/>
  <c r="AC225" i="8"/>
  <c r="AC224" i="8"/>
  <c r="AC223" i="8"/>
  <c r="AC222" i="8"/>
  <c r="AC221" i="8"/>
  <c r="AC220" i="8"/>
  <c r="AC219" i="8"/>
  <c r="AC218" i="8"/>
  <c r="AC217" i="8"/>
  <c r="AC216" i="8"/>
  <c r="AC215" i="8"/>
  <c r="AC214" i="8"/>
  <c r="AC213" i="8"/>
  <c r="AC212" i="8"/>
  <c r="AC211" i="8"/>
  <c r="AC210" i="8"/>
  <c r="AC209" i="8"/>
  <c r="AC208" i="8"/>
  <c r="AC207" i="8"/>
  <c r="AC206" i="8"/>
  <c r="AC205" i="8"/>
  <c r="AC204" i="8"/>
  <c r="AC203" i="8"/>
  <c r="AC202" i="8"/>
  <c r="AC201" i="8"/>
  <c r="AC200" i="8"/>
  <c r="AC199" i="8"/>
  <c r="AC198" i="8"/>
  <c r="AC197" i="8"/>
  <c r="AC196" i="8"/>
  <c r="AC195" i="8"/>
  <c r="AC194" i="8"/>
  <c r="AC193" i="8"/>
  <c r="AC192" i="8"/>
  <c r="AC191" i="8"/>
  <c r="AC190" i="8"/>
  <c r="AC189" i="8"/>
  <c r="AC188" i="8"/>
  <c r="AC187" i="8"/>
  <c r="AC186" i="8"/>
  <c r="AC185" i="8"/>
  <c r="AC184" i="8"/>
  <c r="AC183" i="8"/>
  <c r="AC182" i="8"/>
  <c r="AC181" i="8"/>
  <c r="AC180" i="8"/>
  <c r="AC179" i="8"/>
  <c r="AC178"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4" i="8"/>
  <c r="AC43" i="8"/>
  <c r="AC42" i="8"/>
  <c r="AC41" i="8"/>
  <c r="AC40" i="8"/>
  <c r="AC39" i="8"/>
  <c r="AC38" i="8"/>
  <c r="AC37" i="8"/>
  <c r="AC36" i="8"/>
  <c r="AC35" i="8"/>
  <c r="AC34" i="8"/>
  <c r="AC33" i="8"/>
  <c r="AC32" i="8"/>
  <c r="AC31" i="8"/>
  <c r="AC30" i="8"/>
  <c r="AC29" i="8"/>
  <c r="AC28" i="8"/>
  <c r="AC27" i="8"/>
  <c r="AC26" i="8"/>
  <c r="AC25" i="8"/>
  <c r="AC24" i="8"/>
  <c r="AC23" i="8"/>
  <c r="AC22" i="8"/>
  <c r="K52" i="15" s="1"/>
  <c r="AB421" i="8"/>
  <c r="AB420" i="8"/>
  <c r="AB419" i="8"/>
  <c r="AB418" i="8"/>
  <c r="AB417" i="8"/>
  <c r="AB416" i="8"/>
  <c r="AB415" i="8"/>
  <c r="AB414" i="8"/>
  <c r="AB413" i="8"/>
  <c r="AB412" i="8"/>
  <c r="AB411" i="8"/>
  <c r="AB410" i="8"/>
  <c r="AB409" i="8"/>
  <c r="AB408" i="8"/>
  <c r="AB407" i="8"/>
  <c r="AB406" i="8"/>
  <c r="AB405" i="8"/>
  <c r="AB404" i="8"/>
  <c r="AB403" i="8"/>
  <c r="AB402" i="8"/>
  <c r="AB401" i="8"/>
  <c r="AB400" i="8"/>
  <c r="AB399" i="8"/>
  <c r="AB398" i="8"/>
  <c r="AB397" i="8"/>
  <c r="AB396" i="8"/>
  <c r="AB395" i="8"/>
  <c r="AB394" i="8"/>
  <c r="AB393" i="8"/>
  <c r="AB392" i="8"/>
  <c r="AB391" i="8"/>
  <c r="AB390" i="8"/>
  <c r="AB389" i="8"/>
  <c r="AB388" i="8"/>
  <c r="AB387" i="8"/>
  <c r="AB386" i="8"/>
  <c r="AB385" i="8"/>
  <c r="AB384" i="8"/>
  <c r="AB383" i="8"/>
  <c r="AB382" i="8"/>
  <c r="AB381" i="8"/>
  <c r="AB380" i="8"/>
  <c r="AB379" i="8"/>
  <c r="AB378" i="8"/>
  <c r="AB377" i="8"/>
  <c r="AB376" i="8"/>
  <c r="AB375" i="8"/>
  <c r="AB374" i="8"/>
  <c r="AB373" i="8"/>
  <c r="AB372" i="8"/>
  <c r="AB371" i="8"/>
  <c r="AB370" i="8"/>
  <c r="AB369" i="8"/>
  <c r="AB368" i="8"/>
  <c r="AB367" i="8"/>
  <c r="AB366" i="8"/>
  <c r="AB365" i="8"/>
  <c r="AB364" i="8"/>
  <c r="AB363" i="8"/>
  <c r="AB362" i="8"/>
  <c r="AB361" i="8"/>
  <c r="AB360" i="8"/>
  <c r="AB359" i="8"/>
  <c r="AB358" i="8"/>
  <c r="AB357" i="8"/>
  <c r="AB356" i="8"/>
  <c r="AB355" i="8"/>
  <c r="AB354" i="8"/>
  <c r="AB353" i="8"/>
  <c r="AB352" i="8"/>
  <c r="AB351" i="8"/>
  <c r="AB350" i="8"/>
  <c r="AB349" i="8"/>
  <c r="AB348" i="8"/>
  <c r="AB347" i="8"/>
  <c r="AB346" i="8"/>
  <c r="AB345" i="8"/>
  <c r="AB344" i="8"/>
  <c r="AB343" i="8"/>
  <c r="AB342" i="8"/>
  <c r="AB341" i="8"/>
  <c r="AB340" i="8"/>
  <c r="AB339" i="8"/>
  <c r="AB338" i="8"/>
  <c r="AB337" i="8"/>
  <c r="AB336" i="8"/>
  <c r="AB335" i="8"/>
  <c r="AB334" i="8"/>
  <c r="AB333" i="8"/>
  <c r="AB332" i="8"/>
  <c r="AB331" i="8"/>
  <c r="AB330" i="8"/>
  <c r="AB329" i="8"/>
  <c r="AB328" i="8"/>
  <c r="AB327" i="8"/>
  <c r="AB326" i="8"/>
  <c r="AB325" i="8"/>
  <c r="AB324" i="8"/>
  <c r="AB323" i="8"/>
  <c r="AB322" i="8"/>
  <c r="AB321" i="8"/>
  <c r="AB320" i="8"/>
  <c r="AB319" i="8"/>
  <c r="AB318" i="8"/>
  <c r="AB317" i="8"/>
  <c r="AB316" i="8"/>
  <c r="AB315" i="8"/>
  <c r="AB314" i="8"/>
  <c r="AB313" i="8"/>
  <c r="AB312" i="8"/>
  <c r="AB311" i="8"/>
  <c r="AB310" i="8"/>
  <c r="AB309" i="8"/>
  <c r="AB308" i="8"/>
  <c r="AB307" i="8"/>
  <c r="AB306" i="8"/>
  <c r="AB305" i="8"/>
  <c r="AB304" i="8"/>
  <c r="AB303" i="8"/>
  <c r="AB302" i="8"/>
  <c r="AB301" i="8"/>
  <c r="AB300" i="8"/>
  <c r="AB299" i="8"/>
  <c r="AB298" i="8"/>
  <c r="AB297" i="8"/>
  <c r="AB296" i="8"/>
  <c r="AB295" i="8"/>
  <c r="AB294" i="8"/>
  <c r="AB293" i="8"/>
  <c r="AB292" i="8"/>
  <c r="AB291" i="8"/>
  <c r="AB290" i="8"/>
  <c r="AB289" i="8"/>
  <c r="AB288" i="8"/>
  <c r="AB287" i="8"/>
  <c r="AB286" i="8"/>
  <c r="AB285" i="8"/>
  <c r="AB284" i="8"/>
  <c r="AB283" i="8"/>
  <c r="AB282" i="8"/>
  <c r="AB281" i="8"/>
  <c r="AB280" i="8"/>
  <c r="AB279" i="8"/>
  <c r="AB278" i="8"/>
  <c r="AB277" i="8"/>
  <c r="AB276" i="8"/>
  <c r="AB275" i="8"/>
  <c r="AB274" i="8"/>
  <c r="AB273" i="8"/>
  <c r="AB272" i="8"/>
  <c r="AB271" i="8"/>
  <c r="AB270" i="8"/>
  <c r="AB269" i="8"/>
  <c r="AB268" i="8"/>
  <c r="AB267" i="8"/>
  <c r="AB266" i="8"/>
  <c r="AB265" i="8"/>
  <c r="AB264" i="8"/>
  <c r="AB263" i="8"/>
  <c r="AB262" i="8"/>
  <c r="AB261" i="8"/>
  <c r="AB260" i="8"/>
  <c r="AB259" i="8"/>
  <c r="AB258" i="8"/>
  <c r="AB257" i="8"/>
  <c r="AB256" i="8"/>
  <c r="AB255" i="8"/>
  <c r="AB254" i="8"/>
  <c r="AB253" i="8"/>
  <c r="AB252" i="8"/>
  <c r="AB251" i="8"/>
  <c r="AB250" i="8"/>
  <c r="AB249" i="8"/>
  <c r="AB248" i="8"/>
  <c r="AB247" i="8"/>
  <c r="AB246" i="8"/>
  <c r="AB245" i="8"/>
  <c r="AB244" i="8"/>
  <c r="AB243" i="8"/>
  <c r="AB242" i="8"/>
  <c r="AB241" i="8"/>
  <c r="AB240" i="8"/>
  <c r="AB239" i="8"/>
  <c r="AB238" i="8"/>
  <c r="AB237" i="8"/>
  <c r="AB236" i="8"/>
  <c r="AB235" i="8"/>
  <c r="AB234" i="8"/>
  <c r="AB233" i="8"/>
  <c r="AB232" i="8"/>
  <c r="AB231" i="8"/>
  <c r="AB230" i="8"/>
  <c r="AB229" i="8"/>
  <c r="AB228" i="8"/>
  <c r="AB227" i="8"/>
  <c r="AB226" i="8"/>
  <c r="AB225" i="8"/>
  <c r="AB224" i="8"/>
  <c r="AB223" i="8"/>
  <c r="AB222" i="8"/>
  <c r="AB221" i="8"/>
  <c r="AB220" i="8"/>
  <c r="AB219" i="8"/>
  <c r="AB218" i="8"/>
  <c r="AB217" i="8"/>
  <c r="AB216" i="8"/>
  <c r="AB215" i="8"/>
  <c r="AB214" i="8"/>
  <c r="AB213" i="8"/>
  <c r="AB212" i="8"/>
  <c r="AB211" i="8"/>
  <c r="AB210" i="8"/>
  <c r="AB209" i="8"/>
  <c r="AB208" i="8"/>
  <c r="AB207" i="8"/>
  <c r="AB206" i="8"/>
  <c r="AB205" i="8"/>
  <c r="AB204" i="8"/>
  <c r="AB203" i="8"/>
  <c r="AB202" i="8"/>
  <c r="AB201" i="8"/>
  <c r="AB200" i="8"/>
  <c r="AB199" i="8"/>
  <c r="AB198" i="8"/>
  <c r="AB197" i="8"/>
  <c r="AB196" i="8"/>
  <c r="AB195" i="8"/>
  <c r="AB194" i="8"/>
  <c r="AB193" i="8"/>
  <c r="AB192" i="8"/>
  <c r="AB191" i="8"/>
  <c r="AB190" i="8"/>
  <c r="AB189" i="8"/>
  <c r="AB188" i="8"/>
  <c r="AB187" i="8"/>
  <c r="AB186" i="8"/>
  <c r="AB185" i="8"/>
  <c r="AB184" i="8"/>
  <c r="AB183" i="8"/>
  <c r="AB182" i="8"/>
  <c r="AB181" i="8"/>
  <c r="AB180" i="8"/>
  <c r="AB179" i="8"/>
  <c r="AB178" i="8"/>
  <c r="AB177" i="8"/>
  <c r="AB176" i="8"/>
  <c r="AB175" i="8"/>
  <c r="AB174" i="8"/>
  <c r="AB173" i="8"/>
  <c r="AB172" i="8"/>
  <c r="AB171" i="8"/>
  <c r="AB170" i="8"/>
  <c r="AB169" i="8"/>
  <c r="AB168" i="8"/>
  <c r="AB167" i="8"/>
  <c r="AB166" i="8"/>
  <c r="AB165" i="8"/>
  <c r="AB164" i="8"/>
  <c r="AB163" i="8"/>
  <c r="AB162" i="8"/>
  <c r="AB161" i="8"/>
  <c r="AB160" i="8"/>
  <c r="AB159" i="8"/>
  <c r="AB158" i="8"/>
  <c r="AB157" i="8"/>
  <c r="AB156" i="8"/>
  <c r="AB155" i="8"/>
  <c r="AB154" i="8"/>
  <c r="AB153" i="8"/>
  <c r="AB152" i="8"/>
  <c r="AB151" i="8"/>
  <c r="AB150" i="8"/>
  <c r="AB149" i="8"/>
  <c r="AB148" i="8"/>
  <c r="AB147" i="8"/>
  <c r="AB146" i="8"/>
  <c r="AB145" i="8"/>
  <c r="AB144" i="8"/>
  <c r="AB143" i="8"/>
  <c r="AB142" i="8"/>
  <c r="AB141" i="8"/>
  <c r="AB140" i="8"/>
  <c r="AB139" i="8"/>
  <c r="AB138" i="8"/>
  <c r="AB137" i="8"/>
  <c r="AB136" i="8"/>
  <c r="AB135" i="8"/>
  <c r="AB134" i="8"/>
  <c r="AB133" i="8"/>
  <c r="AB132" i="8"/>
  <c r="AB131" i="8"/>
  <c r="AB130" i="8"/>
  <c r="AB129" i="8"/>
  <c r="AB128" i="8"/>
  <c r="AB127" i="8"/>
  <c r="AB126" i="8"/>
  <c r="AB125" i="8"/>
  <c r="AB124" i="8"/>
  <c r="AB123" i="8"/>
  <c r="AB122" i="8"/>
  <c r="AB121" i="8"/>
  <c r="AB120" i="8"/>
  <c r="AB119" i="8"/>
  <c r="AB118" i="8"/>
  <c r="AB117" i="8"/>
  <c r="AB116" i="8"/>
  <c r="AB115" i="8"/>
  <c r="AB114" i="8"/>
  <c r="AB113" i="8"/>
  <c r="AB112" i="8"/>
  <c r="AB111" i="8"/>
  <c r="AB110" i="8"/>
  <c r="AB109" i="8"/>
  <c r="AB108" i="8"/>
  <c r="AB107" i="8"/>
  <c r="AB106" i="8"/>
  <c r="AB105" i="8"/>
  <c r="AB104" i="8"/>
  <c r="AB10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K49" i="15" s="1"/>
  <c r="AA421" i="8"/>
  <c r="AA420" i="8"/>
  <c r="AA419" i="8"/>
  <c r="AA418" i="8"/>
  <c r="AA417" i="8"/>
  <c r="AA416" i="8"/>
  <c r="AA415" i="8"/>
  <c r="AA414" i="8"/>
  <c r="AA413" i="8"/>
  <c r="AA412" i="8"/>
  <c r="AA411" i="8"/>
  <c r="AA410" i="8"/>
  <c r="AA409" i="8"/>
  <c r="AA408" i="8"/>
  <c r="AA407" i="8"/>
  <c r="AA406" i="8"/>
  <c r="AA405" i="8"/>
  <c r="AA404" i="8"/>
  <c r="AA403" i="8"/>
  <c r="AA402" i="8"/>
  <c r="AA401" i="8"/>
  <c r="AA400" i="8"/>
  <c r="AA399" i="8"/>
  <c r="AA398" i="8"/>
  <c r="AA397" i="8"/>
  <c r="AA396" i="8"/>
  <c r="AA395" i="8"/>
  <c r="AA394" i="8"/>
  <c r="AA393" i="8"/>
  <c r="AA392" i="8"/>
  <c r="AA391" i="8"/>
  <c r="AA390" i="8"/>
  <c r="AA389" i="8"/>
  <c r="AA388" i="8"/>
  <c r="AA387" i="8"/>
  <c r="AA386" i="8"/>
  <c r="AA385" i="8"/>
  <c r="AA384" i="8"/>
  <c r="AA383" i="8"/>
  <c r="AA382" i="8"/>
  <c r="AA381" i="8"/>
  <c r="AA380" i="8"/>
  <c r="AA379" i="8"/>
  <c r="AA378" i="8"/>
  <c r="AA377" i="8"/>
  <c r="AA376" i="8"/>
  <c r="AA375" i="8"/>
  <c r="AA374" i="8"/>
  <c r="AA373" i="8"/>
  <c r="AA372" i="8"/>
  <c r="AA371" i="8"/>
  <c r="AA370" i="8"/>
  <c r="AA369" i="8"/>
  <c r="AA368" i="8"/>
  <c r="AA367" i="8"/>
  <c r="AA366" i="8"/>
  <c r="AA365" i="8"/>
  <c r="AA364" i="8"/>
  <c r="AA363" i="8"/>
  <c r="AA362" i="8"/>
  <c r="AA361" i="8"/>
  <c r="AA360" i="8"/>
  <c r="AA359" i="8"/>
  <c r="AA358" i="8"/>
  <c r="AA357" i="8"/>
  <c r="AA356" i="8"/>
  <c r="AA355" i="8"/>
  <c r="AA354" i="8"/>
  <c r="AA353" i="8"/>
  <c r="AA352" i="8"/>
  <c r="AA351" i="8"/>
  <c r="AA350" i="8"/>
  <c r="AA349" i="8"/>
  <c r="AA348" i="8"/>
  <c r="AA347" i="8"/>
  <c r="AA346" i="8"/>
  <c r="AA345" i="8"/>
  <c r="AA344" i="8"/>
  <c r="AA343" i="8"/>
  <c r="AA342" i="8"/>
  <c r="AA341" i="8"/>
  <c r="AA340" i="8"/>
  <c r="AA339" i="8"/>
  <c r="AA338" i="8"/>
  <c r="AA337" i="8"/>
  <c r="AA336" i="8"/>
  <c r="AA335" i="8"/>
  <c r="AA334" i="8"/>
  <c r="AA333" i="8"/>
  <c r="AA332" i="8"/>
  <c r="AA331" i="8"/>
  <c r="AA330" i="8"/>
  <c r="AA329" i="8"/>
  <c r="AA328" i="8"/>
  <c r="AA327" i="8"/>
  <c r="AA326" i="8"/>
  <c r="AA325" i="8"/>
  <c r="AA324" i="8"/>
  <c r="AA323" i="8"/>
  <c r="AA322" i="8"/>
  <c r="AA321" i="8"/>
  <c r="AA320" i="8"/>
  <c r="AA319" i="8"/>
  <c r="AA318" i="8"/>
  <c r="AA317" i="8"/>
  <c r="AA316" i="8"/>
  <c r="AA315" i="8"/>
  <c r="AA314" i="8"/>
  <c r="AA313" i="8"/>
  <c r="AA312" i="8"/>
  <c r="AA311" i="8"/>
  <c r="AA310" i="8"/>
  <c r="AA309" i="8"/>
  <c r="AA308" i="8"/>
  <c r="AA307" i="8"/>
  <c r="AA306" i="8"/>
  <c r="AA305" i="8"/>
  <c r="AA304" i="8"/>
  <c r="AA303" i="8"/>
  <c r="AA302" i="8"/>
  <c r="AA301" i="8"/>
  <c r="AA300" i="8"/>
  <c r="AA299" i="8"/>
  <c r="AA298" i="8"/>
  <c r="AA297" i="8"/>
  <c r="AA296" i="8"/>
  <c r="AA295" i="8"/>
  <c r="AA294" i="8"/>
  <c r="AA293" i="8"/>
  <c r="AA292" i="8"/>
  <c r="AA291" i="8"/>
  <c r="AA290" i="8"/>
  <c r="AA289" i="8"/>
  <c r="AA288" i="8"/>
  <c r="AA287" i="8"/>
  <c r="AA286" i="8"/>
  <c r="AA285" i="8"/>
  <c r="AA284" i="8"/>
  <c r="AA283" i="8"/>
  <c r="AA282" i="8"/>
  <c r="AA281" i="8"/>
  <c r="AA280" i="8"/>
  <c r="AA279" i="8"/>
  <c r="AA278" i="8"/>
  <c r="AA277" i="8"/>
  <c r="AA276" i="8"/>
  <c r="AA275" i="8"/>
  <c r="AA274" i="8"/>
  <c r="AA273" i="8"/>
  <c r="AA272" i="8"/>
  <c r="AA271" i="8"/>
  <c r="AA270" i="8"/>
  <c r="AA269" i="8"/>
  <c r="AA268" i="8"/>
  <c r="AA267" i="8"/>
  <c r="AA266" i="8"/>
  <c r="AA265" i="8"/>
  <c r="AA264" i="8"/>
  <c r="AA263" i="8"/>
  <c r="AA262" i="8"/>
  <c r="AA261" i="8"/>
  <c r="AA260" i="8"/>
  <c r="AA259" i="8"/>
  <c r="AA258" i="8"/>
  <c r="AA257" i="8"/>
  <c r="AA256" i="8"/>
  <c r="AA255" i="8"/>
  <c r="AA254" i="8"/>
  <c r="AA253" i="8"/>
  <c r="AA252" i="8"/>
  <c r="AA251" i="8"/>
  <c r="AA250" i="8"/>
  <c r="AA249" i="8"/>
  <c r="AA248" i="8"/>
  <c r="AA247" i="8"/>
  <c r="AA246" i="8"/>
  <c r="AA245" i="8"/>
  <c r="AA244" i="8"/>
  <c r="AA243" i="8"/>
  <c r="AA242" i="8"/>
  <c r="AA241" i="8"/>
  <c r="AA240" i="8"/>
  <c r="AA239" i="8"/>
  <c r="AA238" i="8"/>
  <c r="AA237" i="8"/>
  <c r="AA236" i="8"/>
  <c r="AA235" i="8"/>
  <c r="AA234" i="8"/>
  <c r="AA233" i="8"/>
  <c r="AA232" i="8"/>
  <c r="AA231" i="8"/>
  <c r="AA230" i="8"/>
  <c r="AA229" i="8"/>
  <c r="AA228" i="8"/>
  <c r="AA227" i="8"/>
  <c r="AA226" i="8"/>
  <c r="AA225" i="8"/>
  <c r="AA224" i="8"/>
  <c r="AA223" i="8"/>
  <c r="AA222" i="8"/>
  <c r="AA221" i="8"/>
  <c r="AA220" i="8"/>
  <c r="AA219" i="8"/>
  <c r="AA218" i="8"/>
  <c r="AA217" i="8"/>
  <c r="AA216" i="8"/>
  <c r="AA215" i="8"/>
  <c r="AA214" i="8"/>
  <c r="AA213" i="8"/>
  <c r="AA212" i="8"/>
  <c r="AA211" i="8"/>
  <c r="AA210" i="8"/>
  <c r="AA209" i="8"/>
  <c r="AA208" i="8"/>
  <c r="AA207" i="8"/>
  <c r="AA206" i="8"/>
  <c r="AA205" i="8"/>
  <c r="AA204" i="8"/>
  <c r="AA203" i="8"/>
  <c r="AA202" i="8"/>
  <c r="AA201" i="8"/>
  <c r="AA200" i="8"/>
  <c r="AA199" i="8"/>
  <c r="AA198" i="8"/>
  <c r="AA197" i="8"/>
  <c r="AA196" i="8"/>
  <c r="AA195" i="8"/>
  <c r="AA194" i="8"/>
  <c r="AA193" i="8"/>
  <c r="AA192" i="8"/>
  <c r="AA191" i="8"/>
  <c r="AA190" i="8"/>
  <c r="AA189" i="8"/>
  <c r="AA188" i="8"/>
  <c r="AA187" i="8"/>
  <c r="AA186" i="8"/>
  <c r="AA185" i="8"/>
  <c r="AA184" i="8"/>
  <c r="AA183" i="8"/>
  <c r="AA182" i="8"/>
  <c r="AA181" i="8"/>
  <c r="AA180" i="8"/>
  <c r="AA179" i="8"/>
  <c r="AA178" i="8"/>
  <c r="AA177" i="8"/>
  <c r="AA176" i="8"/>
  <c r="AA175" i="8"/>
  <c r="AA174" i="8"/>
  <c r="AA173" i="8"/>
  <c r="AA172" i="8"/>
  <c r="AA171" i="8"/>
  <c r="AA170" i="8"/>
  <c r="AA169" i="8"/>
  <c r="AA168" i="8"/>
  <c r="AA167" i="8"/>
  <c r="AA166" i="8"/>
  <c r="AA165" i="8"/>
  <c r="AA164" i="8"/>
  <c r="AA163" i="8"/>
  <c r="AA162" i="8"/>
  <c r="AA161" i="8"/>
  <c r="AA160" i="8"/>
  <c r="AA159" i="8"/>
  <c r="AA158" i="8"/>
  <c r="AA157" i="8"/>
  <c r="AA156" i="8"/>
  <c r="AA155" i="8"/>
  <c r="AA154" i="8"/>
  <c r="AA153" i="8"/>
  <c r="AA152" i="8"/>
  <c r="AA151" i="8"/>
  <c r="AA150" i="8"/>
  <c r="AA149" i="8"/>
  <c r="AA148" i="8"/>
  <c r="AA147" i="8"/>
  <c r="AA146" i="8"/>
  <c r="AA145" i="8"/>
  <c r="AA144" i="8"/>
  <c r="AA143" i="8"/>
  <c r="AA142" i="8"/>
  <c r="AA141" i="8"/>
  <c r="AA140" i="8"/>
  <c r="AA139" i="8"/>
  <c r="AA138" i="8"/>
  <c r="AA137" i="8"/>
  <c r="AA136" i="8"/>
  <c r="AA135" i="8"/>
  <c r="AA134" i="8"/>
  <c r="AA133" i="8"/>
  <c r="AA132" i="8"/>
  <c r="AA131" i="8"/>
  <c r="AA130" i="8"/>
  <c r="AA129" i="8"/>
  <c r="AA128" i="8"/>
  <c r="AA127" i="8"/>
  <c r="AA126" i="8"/>
  <c r="AA125" i="8"/>
  <c r="AA124" i="8"/>
  <c r="AA123" i="8"/>
  <c r="AA122" i="8"/>
  <c r="AA121" i="8"/>
  <c r="AA120" i="8"/>
  <c r="AA119" i="8"/>
  <c r="AA118" i="8"/>
  <c r="AA117" i="8"/>
  <c r="AA116" i="8"/>
  <c r="AA115" i="8"/>
  <c r="AA114" i="8"/>
  <c r="AA113" i="8"/>
  <c r="AA112" i="8"/>
  <c r="AA111" i="8"/>
  <c r="AA110" i="8"/>
  <c r="AA109" i="8"/>
  <c r="AA108" i="8"/>
  <c r="AA107" i="8"/>
  <c r="AA106" i="8"/>
  <c r="AA105" i="8"/>
  <c r="AA104" i="8"/>
  <c r="AA103" i="8"/>
  <c r="AA102" i="8"/>
  <c r="AA101" i="8"/>
  <c r="AA100" i="8"/>
  <c r="AA99" i="8"/>
  <c r="AA98" i="8"/>
  <c r="AA97" i="8"/>
  <c r="AA96" i="8"/>
  <c r="AA95" i="8"/>
  <c r="AA94" i="8"/>
  <c r="AA93" i="8"/>
  <c r="AA92" i="8"/>
  <c r="AA91" i="8"/>
  <c r="AA90" i="8"/>
  <c r="AA89" i="8"/>
  <c r="AA88" i="8"/>
  <c r="AA87" i="8"/>
  <c r="AA86" i="8"/>
  <c r="AA85" i="8"/>
  <c r="AA84" i="8"/>
  <c r="AA83" i="8"/>
  <c r="AA82" i="8"/>
  <c r="AA81" i="8"/>
  <c r="AA80" i="8"/>
  <c r="AA79" i="8"/>
  <c r="AA78" i="8"/>
  <c r="AA77" i="8"/>
  <c r="AA76" i="8"/>
  <c r="AA75" i="8"/>
  <c r="AA74" i="8"/>
  <c r="AA73" i="8"/>
  <c r="AA72" i="8"/>
  <c r="AA71" i="8"/>
  <c r="AA70" i="8"/>
  <c r="AA69" i="8"/>
  <c r="AA68" i="8"/>
  <c r="AA67" i="8"/>
  <c r="AA66" i="8"/>
  <c r="AA65" i="8"/>
  <c r="AA64" i="8"/>
  <c r="AA63" i="8"/>
  <c r="AA62" i="8"/>
  <c r="AA61" i="8"/>
  <c r="AA60" i="8"/>
  <c r="AA59" i="8"/>
  <c r="AA58" i="8"/>
  <c r="AA57" i="8"/>
  <c r="AA56" i="8"/>
  <c r="AA55" i="8"/>
  <c r="AA54" i="8"/>
  <c r="AA53" i="8"/>
  <c r="AA52" i="8"/>
  <c r="AA51" i="8"/>
  <c r="AA50" i="8"/>
  <c r="AA49" i="8"/>
  <c r="AA48" i="8"/>
  <c r="AA47" i="8"/>
  <c r="AA46" i="8"/>
  <c r="AA45" i="8"/>
  <c r="AA44" i="8"/>
  <c r="AA43" i="8"/>
  <c r="AA42" i="8"/>
  <c r="AA41" i="8"/>
  <c r="AA40" i="8"/>
  <c r="AA39" i="8"/>
  <c r="AA38" i="8"/>
  <c r="AA37" i="8"/>
  <c r="AA36" i="8"/>
  <c r="AA35" i="8"/>
  <c r="AA34" i="8"/>
  <c r="AA33" i="8"/>
  <c r="AA32" i="8"/>
  <c r="AA31" i="8"/>
  <c r="AA30" i="8"/>
  <c r="AA29" i="8"/>
  <c r="AA28" i="8"/>
  <c r="AA27" i="8"/>
  <c r="AA26" i="8"/>
  <c r="AA25" i="8"/>
  <c r="AA24" i="8"/>
  <c r="AA23" i="8"/>
  <c r="AA22" i="8"/>
  <c r="K46" i="15" s="1"/>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K43" i="15" s="1"/>
  <c r="AD51" i="15"/>
  <c r="Y51" i="15"/>
  <c r="T51" i="15"/>
  <c r="O51" i="15"/>
  <c r="AD48" i="15"/>
  <c r="Y48" i="15"/>
  <c r="T48" i="15"/>
  <c r="O48" i="15"/>
  <c r="AD45" i="15"/>
  <c r="Y45" i="15"/>
  <c r="T45" i="15"/>
  <c r="O45" i="15"/>
  <c r="AD42" i="15"/>
  <c r="Y42" i="15"/>
  <c r="O42" i="15"/>
  <c r="T42" i="15"/>
  <c r="K42" i="15" l="1"/>
  <c r="K45" i="15"/>
  <c r="K48" i="15"/>
  <c r="K51" i="15"/>
  <c r="F16" i="13" l="1"/>
  <c r="F15" i="13"/>
  <c r="E13" i="13"/>
  <c r="E12" i="13"/>
  <c r="E11" i="13"/>
  <c r="G7" i="13"/>
  <c r="G6" i="13"/>
  <c r="G5" i="13"/>
  <c r="CM19" i="7" l="1"/>
  <c r="CM18" i="7"/>
  <c r="CM17" i="7"/>
  <c r="CM16" i="7"/>
  <c r="CM15" i="7"/>
  <c r="I61" i="13"/>
  <c r="H61" i="13"/>
  <c r="G61" i="13"/>
  <c r="CN19" i="7" l="1"/>
  <c r="CN18" i="7"/>
  <c r="CN17" i="7"/>
  <c r="CN16" i="7"/>
  <c r="CN15" i="7"/>
  <c r="I94" i="13"/>
  <c r="I93" i="13"/>
  <c r="I92" i="13"/>
  <c r="I91" i="13"/>
  <c r="H94" i="13"/>
  <c r="H93" i="13"/>
  <c r="H92" i="13"/>
  <c r="H91" i="13"/>
  <c r="G94" i="13"/>
  <c r="G93" i="13"/>
  <c r="G92" i="13"/>
  <c r="G91" i="13"/>
  <c r="F94" i="13"/>
  <c r="F93" i="13"/>
  <c r="F92" i="13"/>
  <c r="F91" i="13"/>
  <c r="E94" i="13"/>
  <c r="E93" i="13"/>
  <c r="E92" i="13"/>
  <c r="E91" i="13"/>
  <c r="H42" i="13"/>
  <c r="H41" i="13"/>
  <c r="H40" i="13"/>
  <c r="H39" i="13"/>
  <c r="G42" i="13"/>
  <c r="G41" i="13"/>
  <c r="G40" i="13"/>
  <c r="G39" i="13"/>
  <c r="F42" i="13"/>
  <c r="F41" i="13"/>
  <c r="F40" i="13"/>
  <c r="F39" i="13"/>
  <c r="I84" i="13"/>
  <c r="I83" i="13"/>
  <c r="I82" i="13"/>
  <c r="I81" i="13"/>
  <c r="H84" i="13"/>
  <c r="H83" i="13"/>
  <c r="H82" i="13"/>
  <c r="H81" i="13"/>
  <c r="E42" i="13"/>
  <c r="E41" i="13"/>
  <c r="E40" i="13"/>
  <c r="E39" i="13"/>
  <c r="G84" i="13"/>
  <c r="G83" i="13"/>
  <c r="G82" i="13"/>
  <c r="G81" i="13"/>
  <c r="F84" i="13"/>
  <c r="F83" i="13"/>
  <c r="F82" i="13"/>
  <c r="F81" i="13"/>
  <c r="E84" i="13"/>
  <c r="E83" i="13"/>
  <c r="E82" i="13"/>
  <c r="E81" i="13"/>
  <c r="E38" i="13"/>
  <c r="V31" i="15"/>
  <c r="R31" i="15"/>
  <c r="R23" i="16"/>
  <c r="V23" i="16"/>
  <c r="J12" i="12"/>
  <c r="R16" i="8"/>
  <c r="I46" i="13"/>
  <c r="I45" i="13"/>
  <c r="I44" i="13"/>
  <c r="H46" i="13"/>
  <c r="H45" i="13"/>
  <c r="H44" i="13"/>
  <c r="H43" i="13"/>
  <c r="G46" i="13"/>
  <c r="G45" i="13"/>
  <c r="G44" i="13"/>
  <c r="G43" i="13"/>
  <c r="E46" i="13"/>
  <c r="E45" i="13"/>
  <c r="F46" i="13"/>
  <c r="F45" i="13"/>
  <c r="F44" i="13"/>
  <c r="F43" i="13"/>
  <c r="E44" i="13"/>
  <c r="E43" i="13"/>
  <c r="I102" i="13"/>
  <c r="I101" i="13"/>
  <c r="I100" i="13"/>
  <c r="I99" i="13"/>
  <c r="I98" i="13"/>
  <c r="I97" i="13"/>
  <c r="I96" i="13"/>
  <c r="I95" i="13"/>
  <c r="H102" i="13"/>
  <c r="H101" i="13"/>
  <c r="H100" i="13"/>
  <c r="H99" i="13"/>
  <c r="H98" i="13"/>
  <c r="H97" i="13"/>
  <c r="H96" i="13"/>
  <c r="H95" i="13"/>
  <c r="G98" i="13"/>
  <c r="G97" i="13"/>
  <c r="G96" i="13"/>
  <c r="G95" i="13"/>
  <c r="G102" i="13"/>
  <c r="G101" i="13"/>
  <c r="G100" i="13"/>
  <c r="G99" i="13"/>
  <c r="F102" i="13"/>
  <c r="F101" i="13"/>
  <c r="F100" i="13"/>
  <c r="F99" i="13"/>
  <c r="F98" i="13"/>
  <c r="F97" i="13"/>
  <c r="F96" i="13"/>
  <c r="F95" i="13"/>
  <c r="E102" i="13"/>
  <c r="E101" i="13"/>
  <c r="E100" i="13"/>
  <c r="E99" i="13"/>
  <c r="E98" i="13"/>
  <c r="E97" i="13"/>
  <c r="E96" i="13"/>
  <c r="E95"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Y22" i="8"/>
  <c r="Z3" i="21"/>
  <c r="E1" i="13" l="1"/>
  <c r="F1" i="13" s="1"/>
  <c r="A1" i="21"/>
  <c r="G1" i="21" s="1"/>
  <c r="K78" i="21" s="1"/>
  <c r="T3" i="21"/>
  <c r="H3" i="21"/>
  <c r="N3" i="21"/>
  <c r="F79" i="21"/>
  <c r="I90" i="13"/>
  <c r="H90" i="13"/>
  <c r="G90" i="13"/>
  <c r="E90" i="13"/>
  <c r="B3" i="21"/>
  <c r="I1" i="13" l="1"/>
  <c r="H1" i="13"/>
  <c r="M1" i="21"/>
  <c r="S1" i="21" s="1"/>
  <c r="Y1" i="21" s="1"/>
  <c r="AC78" i="21" s="1"/>
  <c r="G1" i="13"/>
  <c r="K80" i="21"/>
  <c r="E78" i="21"/>
  <c r="L126" i="21" l="1"/>
  <c r="M116" i="21" s="1"/>
  <c r="K128" i="21"/>
  <c r="K97" i="21"/>
  <c r="L115" i="21"/>
  <c r="K120" i="21"/>
  <c r="K121" i="21"/>
  <c r="K89" i="21"/>
  <c r="K96" i="21"/>
  <c r="L123" i="21"/>
  <c r="M86" i="21" s="1"/>
  <c r="K87" i="21"/>
  <c r="K88" i="21"/>
  <c r="L89" i="21"/>
  <c r="M89" i="21" s="1"/>
  <c r="K115" i="21"/>
  <c r="L90" i="21"/>
  <c r="M90" i="21" s="1"/>
  <c r="K119" i="21"/>
  <c r="Q78" i="21"/>
  <c r="E80" i="21"/>
  <c r="F93" i="21"/>
  <c r="G93" i="21" s="1"/>
  <c r="E115" i="21"/>
  <c r="E96" i="21"/>
  <c r="E88" i="21"/>
  <c r="E91" i="21"/>
  <c r="F126" i="21"/>
  <c r="G116" i="21" s="1"/>
  <c r="F92" i="21"/>
  <c r="G92" i="21" s="1"/>
  <c r="E122" i="21"/>
  <c r="E114" i="21"/>
  <c r="F115" i="21"/>
  <c r="E117" i="21"/>
  <c r="E90" i="21"/>
  <c r="E116" i="21"/>
  <c r="E97" i="21"/>
  <c r="F127" i="21"/>
  <c r="G117" i="21" s="1"/>
  <c r="F118" i="21"/>
  <c r="F91" i="21"/>
  <c r="G91" i="21" s="1"/>
  <c r="E121" i="21"/>
  <c r="F96" i="21"/>
  <c r="G96" i="21" s="1"/>
  <c r="E118" i="21"/>
  <c r="E89" i="21"/>
  <c r="F128" i="21"/>
  <c r="G118" i="21" s="1"/>
  <c r="F117" i="21"/>
  <c r="F90" i="21"/>
  <c r="G90" i="21" s="1"/>
  <c r="E120" i="21"/>
  <c r="E93" i="21"/>
  <c r="F124" i="21"/>
  <c r="F116" i="21"/>
  <c r="F97" i="21"/>
  <c r="G97" i="21" s="1"/>
  <c r="F89" i="21"/>
  <c r="G89" i="21" s="1"/>
  <c r="E119" i="21"/>
  <c r="E92" i="21"/>
  <c r="F125" i="21"/>
  <c r="G115" i="21" s="1"/>
  <c r="K122" i="21"/>
  <c r="K118" i="21"/>
  <c r="L86" i="21"/>
  <c r="L88" i="21"/>
  <c r="M88" i="21" s="1"/>
  <c r="L96" i="21"/>
  <c r="M96" i="21" s="1"/>
  <c r="K92" i="21"/>
  <c r="L93" i="21"/>
  <c r="M93" i="21" s="1"/>
  <c r="W78" i="21"/>
  <c r="W118" i="21" s="1"/>
  <c r="K116" i="21"/>
  <c r="K93" i="21"/>
  <c r="AD125" i="21"/>
  <c r="AE115" i="21" s="1"/>
  <c r="AD117" i="21"/>
  <c r="AD93" i="21"/>
  <c r="AE93" i="21" s="1"/>
  <c r="AC118" i="21"/>
  <c r="AC86" i="21"/>
  <c r="AC91" i="21"/>
  <c r="AD124" i="21"/>
  <c r="AD116" i="21"/>
  <c r="AC117" i="21"/>
  <c r="AC93" i="21"/>
  <c r="AD89" i="21"/>
  <c r="AE89" i="21" s="1"/>
  <c r="AC122" i="21"/>
  <c r="AC90" i="21"/>
  <c r="AD96" i="21"/>
  <c r="AE96" i="21" s="1"/>
  <c r="AD123" i="21"/>
  <c r="AE86" i="21" s="1"/>
  <c r="AD115" i="21"/>
  <c r="AC116" i="21"/>
  <c r="AC92" i="21"/>
  <c r="AD88" i="21"/>
  <c r="AE88" i="21" s="1"/>
  <c r="AD90" i="21"/>
  <c r="AE90" i="21" s="1"/>
  <c r="AC115" i="21"/>
  <c r="AD97" i="21"/>
  <c r="AE97" i="21" s="1"/>
  <c r="AD128" i="21"/>
  <c r="AE118" i="21" s="1"/>
  <c r="AD118" i="21"/>
  <c r="AC121" i="21"/>
  <c r="AC119" i="21"/>
  <c r="AD127" i="21"/>
  <c r="AE117" i="21" s="1"/>
  <c r="AD95" i="21"/>
  <c r="AC89" i="21"/>
  <c r="AD86" i="21"/>
  <c r="AC120" i="21"/>
  <c r="AD126" i="21"/>
  <c r="AE116" i="21" s="1"/>
  <c r="AC88" i="21"/>
  <c r="AD87" i="21"/>
  <c r="AE87" i="21" s="1"/>
  <c r="AC128" i="21"/>
  <c r="AC87" i="21"/>
  <c r="AC97" i="21"/>
  <c r="AC96" i="21"/>
  <c r="L87" i="21"/>
  <c r="M87" i="21" s="1"/>
  <c r="L128" i="21"/>
  <c r="M118" i="21" s="1"/>
  <c r="L116" i="21"/>
  <c r="K86" i="21"/>
  <c r="L127" i="21"/>
  <c r="M117" i="21" s="1"/>
  <c r="K90" i="21"/>
  <c r="L124" i="21"/>
  <c r="L117" i="21"/>
  <c r="L118" i="21"/>
  <c r="L95" i="21"/>
  <c r="K117" i="21"/>
  <c r="L97" i="21"/>
  <c r="M97" i="21" s="1"/>
  <c r="L125" i="21"/>
  <c r="M115" i="21" s="1"/>
  <c r="AC80" i="21"/>
  <c r="W87" i="21" l="1"/>
  <c r="X118" i="21"/>
  <c r="X115" i="21"/>
  <c r="X124" i="21"/>
  <c r="W97" i="21"/>
  <c r="X88" i="21"/>
  <c r="Y88" i="21" s="1"/>
  <c r="X126" i="21"/>
  <c r="Y116" i="21" s="1"/>
  <c r="W120" i="21"/>
  <c r="W89" i="21"/>
  <c r="X97" i="21"/>
  <c r="Y97" i="21" s="1"/>
  <c r="X87" i="21"/>
  <c r="Y87" i="21" s="1"/>
  <c r="X127" i="21"/>
  <c r="Y117" i="21" s="1"/>
  <c r="W80" i="21"/>
  <c r="W121" i="21"/>
  <c r="W96" i="21"/>
  <c r="W92" i="21"/>
  <c r="X128" i="21"/>
  <c r="Y118" i="21" s="1"/>
  <c r="X89" i="21"/>
  <c r="Y89" i="21" s="1"/>
  <c r="W119" i="21"/>
  <c r="X116" i="21"/>
  <c r="W116" i="21"/>
  <c r="W117" i="21"/>
  <c r="W88" i="21"/>
  <c r="X93" i="21"/>
  <c r="Y93" i="21" s="1"/>
  <c r="X86" i="21"/>
  <c r="X95" i="21"/>
  <c r="X96" i="21"/>
  <c r="Y96" i="21" s="1"/>
  <c r="W128" i="21"/>
  <c r="X123" i="21"/>
  <c r="Y86" i="21" s="1"/>
  <c r="X125" i="21"/>
  <c r="Y115" i="21" s="1"/>
  <c r="X108" i="21"/>
  <c r="Y108" i="21" s="1"/>
  <c r="W115" i="21"/>
  <c r="X117" i="21"/>
  <c r="W122" i="21"/>
  <c r="X90" i="21"/>
  <c r="Y90" i="21" s="1"/>
  <c r="W90" i="21"/>
  <c r="W86" i="21"/>
  <c r="R87" i="21"/>
  <c r="S87" i="21" s="1"/>
  <c r="R86" i="21"/>
  <c r="R90" i="21"/>
  <c r="S90" i="21" s="1"/>
  <c r="Q120" i="21"/>
  <c r="Q118" i="21"/>
  <c r="R116" i="21"/>
  <c r="Q80" i="21"/>
  <c r="Q89" i="21"/>
  <c r="Q88" i="21"/>
  <c r="Q91" i="21"/>
  <c r="R89" i="21"/>
  <c r="S89" i="21" s="1"/>
  <c r="R127" i="21"/>
  <c r="S117" i="21" s="1"/>
  <c r="R115" i="21"/>
  <c r="Q122" i="21"/>
  <c r="R95" i="21"/>
  <c r="M95" i="21"/>
  <c r="R108" i="21"/>
  <c r="S108" i="21" s="1"/>
  <c r="Q97" i="21"/>
  <c r="Q115" i="21"/>
  <c r="R97" i="21"/>
  <c r="S97" i="21" s="1"/>
  <c r="Q93" i="21"/>
  <c r="Q86" i="21"/>
  <c r="R123" i="21"/>
  <c r="S86" i="21" s="1"/>
  <c r="R93" i="21"/>
  <c r="S93" i="21" s="1"/>
  <c r="Q96" i="21"/>
  <c r="R88" i="21"/>
  <c r="S88" i="21" s="1"/>
  <c r="Q116" i="21"/>
  <c r="R125" i="21"/>
  <c r="S115" i="21" s="1"/>
  <c r="R128" i="21"/>
  <c r="S118" i="21" s="1"/>
  <c r="Q87" i="21"/>
  <c r="R126" i="21"/>
  <c r="S116" i="21" s="1"/>
  <c r="Q128" i="21"/>
  <c r="Q119" i="21"/>
  <c r="Q121" i="21"/>
  <c r="R96" i="21"/>
  <c r="S96" i="21" s="1"/>
  <c r="Q90" i="21"/>
  <c r="R118" i="21"/>
  <c r="R109" i="21"/>
  <c r="S109" i="21" s="1"/>
  <c r="R117" i="21"/>
  <c r="R124" i="21"/>
  <c r="Q92" i="21"/>
  <c r="Q117" i="21"/>
  <c r="AE95" i="21"/>
  <c r="I19" i="13"/>
  <c r="H19" i="13"/>
  <c r="G19" i="13"/>
  <c r="K95" i="21" s="1"/>
  <c r="E19" i="13"/>
  <c r="E95" i="21" s="1"/>
  <c r="F59" i="13"/>
  <c r="F58" i="13"/>
  <c r="L92" i="21" s="1"/>
  <c r="M92" i="21" s="1"/>
  <c r="E89" i="13"/>
  <c r="F123" i="21" s="1"/>
  <c r="G86" i="21" s="1"/>
  <c r="E10" i="13"/>
  <c r="E86" i="21" s="1"/>
  <c r="I25" i="13"/>
  <c r="AC101" i="21" s="1"/>
  <c r="I32" i="13"/>
  <c r="AC108" i="21" s="1"/>
  <c r="I38" i="13"/>
  <c r="AC114" i="21" s="1"/>
  <c r="I37" i="13"/>
  <c r="AC113" i="21" s="1"/>
  <c r="I36" i="13"/>
  <c r="I35" i="13"/>
  <c r="I34" i="13"/>
  <c r="AC110" i="21" s="1"/>
  <c r="I33" i="13"/>
  <c r="AC109" i="21" s="1"/>
  <c r="I31" i="13"/>
  <c r="AC107" i="21" s="1"/>
  <c r="I30" i="13"/>
  <c r="AC106" i="21" s="1"/>
  <c r="I29" i="13"/>
  <c r="AC105" i="21" s="1"/>
  <c r="I28" i="13"/>
  <c r="AC104" i="21" s="1"/>
  <c r="I27" i="13"/>
  <c r="AC103" i="21" s="1"/>
  <c r="I26" i="13"/>
  <c r="AC102" i="21" s="1"/>
  <c r="I88" i="13"/>
  <c r="AD122" i="21" s="1"/>
  <c r="AE122" i="21" s="1"/>
  <c r="I87" i="13"/>
  <c r="AD121" i="21" s="1"/>
  <c r="AE121" i="21" s="1"/>
  <c r="I86" i="13"/>
  <c r="AD120" i="21" s="1"/>
  <c r="AE120" i="21" s="1"/>
  <c r="I85" i="13"/>
  <c r="AD119" i="21" s="1"/>
  <c r="AE119" i="21" s="1"/>
  <c r="I80" i="13"/>
  <c r="AD114" i="21" s="1"/>
  <c r="AE114" i="21" s="1"/>
  <c r="I79" i="13"/>
  <c r="AD113" i="21" s="1"/>
  <c r="AE113" i="21" s="1"/>
  <c r="I78" i="13"/>
  <c r="AD112" i="21" s="1"/>
  <c r="AE112" i="21" s="1"/>
  <c r="I77" i="13"/>
  <c r="I76" i="13"/>
  <c r="AD110" i="21" s="1"/>
  <c r="AE110" i="21" s="1"/>
  <c r="I75" i="13"/>
  <c r="AD109" i="21" s="1"/>
  <c r="AE109" i="21" s="1"/>
  <c r="I74" i="13"/>
  <c r="AD108" i="21" s="1"/>
  <c r="AE108" i="21" s="1"/>
  <c r="I73" i="13"/>
  <c r="AD107" i="21" s="1"/>
  <c r="AE107" i="21" s="1"/>
  <c r="I72" i="13"/>
  <c r="AD106" i="21" s="1"/>
  <c r="AE106" i="21" s="1"/>
  <c r="I71" i="13"/>
  <c r="AD105" i="21" s="1"/>
  <c r="AE105" i="21" s="1"/>
  <c r="I70" i="13"/>
  <c r="AD104" i="21" s="1"/>
  <c r="AE104" i="21" s="1"/>
  <c r="I69" i="13"/>
  <c r="AD103" i="21" s="1"/>
  <c r="AE103" i="21" s="1"/>
  <c r="I68" i="13"/>
  <c r="AD102" i="21" s="1"/>
  <c r="AE102" i="21" s="1"/>
  <c r="I67" i="13"/>
  <c r="AD101" i="21" s="1"/>
  <c r="AE101" i="21" s="1"/>
  <c r="I60" i="13"/>
  <c r="AD94" i="21" s="1"/>
  <c r="AE94" i="21" s="1"/>
  <c r="H25" i="13"/>
  <c r="Q101" i="21" s="1"/>
  <c r="H32" i="13"/>
  <c r="Q108" i="21" s="1"/>
  <c r="H38" i="13"/>
  <c r="Q114" i="21" s="1"/>
  <c r="H37" i="13"/>
  <c r="Q113" i="21" s="1"/>
  <c r="H36" i="13"/>
  <c r="H35" i="13"/>
  <c r="H34" i="13"/>
  <c r="Q110" i="21" s="1"/>
  <c r="H33" i="13"/>
  <c r="Q109" i="21" s="1"/>
  <c r="H31" i="13"/>
  <c r="Q107" i="21" s="1"/>
  <c r="H30" i="13"/>
  <c r="Q106" i="21" s="1"/>
  <c r="H29" i="13"/>
  <c r="Q105" i="21" s="1"/>
  <c r="H28" i="13"/>
  <c r="Q104" i="21" s="1"/>
  <c r="H27" i="13"/>
  <c r="Q103" i="21" s="1"/>
  <c r="H26" i="13"/>
  <c r="Q102" i="21" s="1"/>
  <c r="H88" i="13"/>
  <c r="R122" i="21" s="1"/>
  <c r="S122" i="21" s="1"/>
  <c r="H87" i="13"/>
  <c r="R121" i="21" s="1"/>
  <c r="S121" i="21" s="1"/>
  <c r="H86" i="13"/>
  <c r="R120" i="21" s="1"/>
  <c r="S120" i="21" s="1"/>
  <c r="H85" i="13"/>
  <c r="R119" i="21" s="1"/>
  <c r="S119" i="21" s="1"/>
  <c r="H80" i="13"/>
  <c r="R114" i="21" s="1"/>
  <c r="S114" i="21" s="1"/>
  <c r="H79" i="13"/>
  <c r="R113" i="21" s="1"/>
  <c r="S113" i="21" s="1"/>
  <c r="H78" i="13"/>
  <c r="R112" i="21" s="1"/>
  <c r="S112" i="21" s="1"/>
  <c r="H77" i="13"/>
  <c r="H76" i="13"/>
  <c r="R110" i="21" s="1"/>
  <c r="S110" i="21" s="1"/>
  <c r="H75" i="13"/>
  <c r="H74" i="13"/>
  <c r="H73" i="13"/>
  <c r="R107" i="21" s="1"/>
  <c r="S107" i="21" s="1"/>
  <c r="H72" i="13"/>
  <c r="R106" i="21" s="1"/>
  <c r="S106" i="21" s="1"/>
  <c r="H71" i="13"/>
  <c r="R105" i="21" s="1"/>
  <c r="S105" i="21" s="1"/>
  <c r="H70" i="13"/>
  <c r="R104" i="21" s="1"/>
  <c r="S104" i="21" s="1"/>
  <c r="H69" i="13"/>
  <c r="R103" i="21" s="1"/>
  <c r="S103" i="21" s="1"/>
  <c r="H68" i="13"/>
  <c r="R102" i="21" s="1"/>
  <c r="S102" i="21" s="1"/>
  <c r="H67" i="13"/>
  <c r="R101" i="21" s="1"/>
  <c r="S101" i="21" s="1"/>
  <c r="H60" i="13"/>
  <c r="R94" i="21" s="1"/>
  <c r="S94" i="21" s="1"/>
  <c r="G25" i="13"/>
  <c r="K101" i="21" s="1"/>
  <c r="G32" i="13"/>
  <c r="K108" i="21" s="1"/>
  <c r="G38" i="13"/>
  <c r="K114" i="21" s="1"/>
  <c r="G37" i="13"/>
  <c r="K113" i="21" s="1"/>
  <c r="G36" i="13"/>
  <c r="K112" i="21" s="1"/>
  <c r="G35" i="13"/>
  <c r="K111" i="21" s="1"/>
  <c r="G34" i="13"/>
  <c r="K110" i="21" s="1"/>
  <c r="G33" i="13"/>
  <c r="K109" i="21" s="1"/>
  <c r="G31" i="13"/>
  <c r="K107" i="21" s="1"/>
  <c r="G30" i="13"/>
  <c r="K106" i="21" s="1"/>
  <c r="G29" i="13"/>
  <c r="K105" i="21" s="1"/>
  <c r="G28" i="13"/>
  <c r="K104" i="21" s="1"/>
  <c r="G27" i="13"/>
  <c r="K103" i="21" s="1"/>
  <c r="G26" i="13"/>
  <c r="K102" i="21" s="1"/>
  <c r="G88" i="13"/>
  <c r="L122" i="21" s="1"/>
  <c r="M122" i="21" s="1"/>
  <c r="G87" i="13"/>
  <c r="L121" i="21" s="1"/>
  <c r="M121" i="21" s="1"/>
  <c r="G86" i="13"/>
  <c r="L120" i="21" s="1"/>
  <c r="M120" i="21" s="1"/>
  <c r="G85" i="13"/>
  <c r="L119" i="21" s="1"/>
  <c r="M119" i="21" s="1"/>
  <c r="G80" i="13"/>
  <c r="L114" i="21" s="1"/>
  <c r="M114" i="21" s="1"/>
  <c r="G79" i="13"/>
  <c r="L113" i="21" s="1"/>
  <c r="M113" i="21" s="1"/>
  <c r="G78" i="13"/>
  <c r="L112" i="21" s="1"/>
  <c r="M112" i="21" s="1"/>
  <c r="G77" i="13"/>
  <c r="L111" i="21" s="1"/>
  <c r="M111" i="21" s="1"/>
  <c r="G76" i="13"/>
  <c r="L110" i="21" s="1"/>
  <c r="M110" i="21" s="1"/>
  <c r="G75" i="13"/>
  <c r="L109" i="21" s="1"/>
  <c r="M109" i="21" s="1"/>
  <c r="G74" i="13"/>
  <c r="L108" i="21" s="1"/>
  <c r="M108" i="21" s="1"/>
  <c r="G73" i="13"/>
  <c r="L107" i="21" s="1"/>
  <c r="M107" i="21" s="1"/>
  <c r="G72" i="13"/>
  <c r="L106" i="21" s="1"/>
  <c r="M106" i="21" s="1"/>
  <c r="G71" i="13"/>
  <c r="L105" i="21" s="1"/>
  <c r="M105" i="21" s="1"/>
  <c r="G70" i="13"/>
  <c r="L104" i="21" s="1"/>
  <c r="M104" i="21" s="1"/>
  <c r="G69" i="13"/>
  <c r="L103" i="21" s="1"/>
  <c r="M103" i="21" s="1"/>
  <c r="G68" i="13"/>
  <c r="L102" i="21" s="1"/>
  <c r="M102" i="21" s="1"/>
  <c r="G67" i="13"/>
  <c r="L101" i="21" s="1"/>
  <c r="M101" i="21" s="1"/>
  <c r="G60" i="13"/>
  <c r="L94" i="21" s="1"/>
  <c r="M94" i="21" s="1"/>
  <c r="I7" i="13"/>
  <c r="AC83" i="21" s="1"/>
  <c r="I6" i="13"/>
  <c r="I5" i="13"/>
  <c r="H7" i="13"/>
  <c r="Q83" i="21" s="1"/>
  <c r="H6" i="13"/>
  <c r="Q82" i="21" s="1"/>
  <c r="H5" i="13"/>
  <c r="I18" i="13"/>
  <c r="AC94" i="21" s="1"/>
  <c r="H18" i="13"/>
  <c r="Q94" i="21" s="1"/>
  <c r="G18" i="13"/>
  <c r="K94" i="21" s="1"/>
  <c r="F18" i="13"/>
  <c r="W94" i="21" s="1"/>
  <c r="E18" i="13"/>
  <c r="E94" i="21" s="1"/>
  <c r="K83" i="21"/>
  <c r="K82" i="21"/>
  <c r="F7" i="13"/>
  <c r="F6" i="13"/>
  <c r="F5" i="13"/>
  <c r="W81" i="21" s="1"/>
  <c r="E7" i="13"/>
  <c r="E83" i="21" s="1"/>
  <c r="E6" i="13"/>
  <c r="E82" i="21" s="1"/>
  <c r="E5" i="13"/>
  <c r="E81" i="21" s="1"/>
  <c r="F88" i="13"/>
  <c r="X122" i="21" s="1"/>
  <c r="Y122" i="21" s="1"/>
  <c r="F87" i="13"/>
  <c r="X121" i="21" s="1"/>
  <c r="Y121" i="21" s="1"/>
  <c r="F86" i="13"/>
  <c r="X120" i="21" s="1"/>
  <c r="Y120" i="21" s="1"/>
  <c r="F85" i="13"/>
  <c r="X119" i="21" s="1"/>
  <c r="Y119" i="21" s="1"/>
  <c r="F80" i="13"/>
  <c r="X114" i="21" s="1"/>
  <c r="Y114" i="21" s="1"/>
  <c r="F79" i="13"/>
  <c r="X113" i="21" s="1"/>
  <c r="Y113" i="21" s="1"/>
  <c r="F78" i="13"/>
  <c r="X112" i="21" s="1"/>
  <c r="Y112" i="21" s="1"/>
  <c r="F77" i="13"/>
  <c r="F76" i="13"/>
  <c r="X110" i="21" s="1"/>
  <c r="Y110" i="21" s="1"/>
  <c r="F75" i="13"/>
  <c r="X109" i="21" s="1"/>
  <c r="Y109" i="21" s="1"/>
  <c r="F74" i="13"/>
  <c r="F73" i="13"/>
  <c r="X107" i="21" s="1"/>
  <c r="Y107" i="21" s="1"/>
  <c r="F72" i="13"/>
  <c r="X106" i="21" s="1"/>
  <c r="Y106" i="21" s="1"/>
  <c r="F71" i="13"/>
  <c r="X105" i="21" s="1"/>
  <c r="Y105" i="21" s="1"/>
  <c r="F70" i="13"/>
  <c r="X104" i="21" s="1"/>
  <c r="Y104" i="21" s="1"/>
  <c r="F69" i="13"/>
  <c r="X103" i="21" s="1"/>
  <c r="Y103" i="21" s="1"/>
  <c r="F68" i="13"/>
  <c r="X102" i="21" s="1"/>
  <c r="Y102" i="21" s="1"/>
  <c r="F67" i="13"/>
  <c r="X101" i="21" s="1"/>
  <c r="Y101" i="21" s="1"/>
  <c r="F60" i="13"/>
  <c r="X94" i="21" s="1"/>
  <c r="Y94" i="21" s="1"/>
  <c r="F57" i="13"/>
  <c r="E88" i="13"/>
  <c r="F122" i="21" s="1"/>
  <c r="G122" i="21" s="1"/>
  <c r="E87" i="13"/>
  <c r="F121" i="21" s="1"/>
  <c r="G121" i="21" s="1"/>
  <c r="E86" i="13"/>
  <c r="F120" i="21" s="1"/>
  <c r="G120" i="21" s="1"/>
  <c r="E85" i="13"/>
  <c r="F119" i="21" s="1"/>
  <c r="G119" i="21" s="1"/>
  <c r="E80" i="13"/>
  <c r="F114" i="21" s="1"/>
  <c r="G114" i="21" s="1"/>
  <c r="E79" i="13"/>
  <c r="F113" i="21" s="1"/>
  <c r="G113" i="21" s="1"/>
  <c r="E78" i="13"/>
  <c r="F112" i="21" s="1"/>
  <c r="G112" i="21" s="1"/>
  <c r="E77" i="13"/>
  <c r="F111" i="21" s="1"/>
  <c r="G111" i="21" s="1"/>
  <c r="E76" i="13"/>
  <c r="F110" i="21" s="1"/>
  <c r="G110" i="21" s="1"/>
  <c r="E75" i="13"/>
  <c r="F109" i="21" s="1"/>
  <c r="G109" i="21" s="1"/>
  <c r="E74" i="13"/>
  <c r="F108" i="21" s="1"/>
  <c r="G108" i="21" s="1"/>
  <c r="E73" i="13"/>
  <c r="F107" i="21" s="1"/>
  <c r="G107" i="21" s="1"/>
  <c r="E72" i="13"/>
  <c r="F106" i="21" s="1"/>
  <c r="G106" i="21" s="1"/>
  <c r="E71" i="13"/>
  <c r="F105" i="21" s="1"/>
  <c r="G105" i="21" s="1"/>
  <c r="E70" i="13"/>
  <c r="F104" i="21" s="1"/>
  <c r="G104" i="21" s="1"/>
  <c r="E69" i="13"/>
  <c r="F103" i="21" s="1"/>
  <c r="G103" i="21" s="1"/>
  <c r="E68" i="13"/>
  <c r="F102" i="21" s="1"/>
  <c r="G102" i="21" s="1"/>
  <c r="E67" i="13"/>
  <c r="F101" i="21" s="1"/>
  <c r="G101" i="21" s="1"/>
  <c r="E61" i="13"/>
  <c r="F95" i="21" s="1"/>
  <c r="G95" i="21" s="1"/>
  <c r="E60" i="13"/>
  <c r="F94" i="21" s="1"/>
  <c r="G94" i="21" s="1"/>
  <c r="E54" i="13"/>
  <c r="F88" i="21" s="1"/>
  <c r="G88" i="21" s="1"/>
  <c r="E53" i="13"/>
  <c r="F87" i="21" s="1"/>
  <c r="G87" i="21" s="1"/>
  <c r="E52" i="13"/>
  <c r="F25" i="13"/>
  <c r="W101" i="21" s="1"/>
  <c r="F32" i="13"/>
  <c r="W108" i="21" s="1"/>
  <c r="F31" i="13"/>
  <c r="W107" i="21" s="1"/>
  <c r="F30" i="13"/>
  <c r="W106" i="21" s="1"/>
  <c r="F29" i="13"/>
  <c r="W105" i="21" s="1"/>
  <c r="F28" i="13"/>
  <c r="W104" i="21" s="1"/>
  <c r="F27" i="13"/>
  <c r="W103" i="21" s="1"/>
  <c r="F26" i="13"/>
  <c r="W102" i="21" s="1"/>
  <c r="F38" i="13"/>
  <c r="W114" i="21" s="1"/>
  <c r="F37" i="13"/>
  <c r="W113" i="21" s="1"/>
  <c r="F36" i="13"/>
  <c r="F35" i="13"/>
  <c r="F34" i="13"/>
  <c r="W110" i="21" s="1"/>
  <c r="F33" i="13"/>
  <c r="W109" i="21" s="1"/>
  <c r="E37" i="13"/>
  <c r="E113" i="21" s="1"/>
  <c r="E36" i="13"/>
  <c r="E112" i="21" s="1"/>
  <c r="E35" i="13"/>
  <c r="E111" i="21" s="1"/>
  <c r="E34" i="13"/>
  <c r="E110" i="21" s="1"/>
  <c r="E33" i="13"/>
  <c r="E109" i="21" s="1"/>
  <c r="E32" i="13"/>
  <c r="E108" i="21" s="1"/>
  <c r="E31" i="13"/>
  <c r="E107" i="21" s="1"/>
  <c r="E30" i="13"/>
  <c r="E106" i="21" s="1"/>
  <c r="E29" i="13"/>
  <c r="E105" i="21" s="1"/>
  <c r="E28" i="13"/>
  <c r="E104" i="21" s="1"/>
  <c r="E27" i="13"/>
  <c r="E103" i="21" s="1"/>
  <c r="E26" i="13"/>
  <c r="E102" i="21" s="1"/>
  <c r="E25" i="13"/>
  <c r="E101" i="21" s="1"/>
  <c r="F17" i="13"/>
  <c r="W93" i="21" s="1"/>
  <c r="Q95" i="21" l="1"/>
  <c r="AC95" i="21"/>
  <c r="Q81" i="21"/>
  <c r="Q112" i="21"/>
  <c r="AC112" i="21"/>
  <c r="W112" i="21"/>
  <c r="AC111" i="21"/>
  <c r="Q111" i="21"/>
  <c r="W111" i="21"/>
  <c r="R111" i="21"/>
  <c r="S111" i="21" s="1"/>
  <c r="AD111" i="21"/>
  <c r="AE111" i="21" s="1"/>
  <c r="X111" i="21"/>
  <c r="Y111" i="21" s="1"/>
  <c r="W82" i="21"/>
  <c r="W83" i="21"/>
  <c r="AC82" i="21"/>
  <c r="AC81" i="21"/>
  <c r="W95" i="21"/>
  <c r="X92" i="21"/>
  <c r="Y92" i="21" s="1"/>
  <c r="AD92" i="21"/>
  <c r="AE92" i="21" s="1"/>
  <c r="R91" i="21"/>
  <c r="S91" i="21" s="1"/>
  <c r="AD91" i="21"/>
  <c r="AE91" i="21" s="1"/>
  <c r="R92" i="21"/>
  <c r="S92" i="21" s="1"/>
  <c r="W91" i="21"/>
  <c r="K91" i="21"/>
  <c r="X91" i="21"/>
  <c r="Y91" i="21" s="1"/>
  <c r="L91" i="21"/>
  <c r="M91" i="21" s="1"/>
  <c r="K81" i="21"/>
  <c r="F86" i="21"/>
  <c r="E128" i="21"/>
  <c r="Y95" i="21"/>
  <c r="S95" i="21"/>
  <c r="F67" i="21"/>
  <c r="F59" i="21"/>
  <c r="F51" i="21"/>
  <c r="F43" i="21"/>
  <c r="F35" i="21"/>
  <c r="F27" i="21"/>
  <c r="F19" i="21"/>
  <c r="F11" i="21"/>
  <c r="F73" i="21"/>
  <c r="F65" i="21"/>
  <c r="F57" i="21"/>
  <c r="F49" i="21"/>
  <c r="F41" i="21"/>
  <c r="F33" i="21"/>
  <c r="F25" i="21"/>
  <c r="F17" i="21"/>
  <c r="F9" i="21"/>
  <c r="F71" i="21"/>
  <c r="F61" i="21"/>
  <c r="F50" i="21"/>
  <c r="F39" i="21"/>
  <c r="F29" i="21"/>
  <c r="F18" i="21"/>
  <c r="F7" i="21"/>
  <c r="F10" i="21"/>
  <c r="F20" i="21"/>
  <c r="F70" i="21"/>
  <c r="F60" i="21"/>
  <c r="F48" i="21"/>
  <c r="F38" i="21"/>
  <c r="F28" i="21"/>
  <c r="F16" i="21"/>
  <c r="F6" i="21"/>
  <c r="F30" i="21"/>
  <c r="F69" i="21"/>
  <c r="F58" i="21"/>
  <c r="F47" i="21"/>
  <c r="F37" i="21"/>
  <c r="F26" i="21"/>
  <c r="F15" i="21"/>
  <c r="F5" i="21"/>
  <c r="F72" i="21"/>
  <c r="F68" i="21"/>
  <c r="F56" i="21"/>
  <c r="F46" i="21"/>
  <c r="F36" i="21"/>
  <c r="F24" i="21"/>
  <c r="F14" i="21"/>
  <c r="F8" i="21"/>
  <c r="F66" i="21"/>
  <c r="F55" i="21"/>
  <c r="F45" i="21"/>
  <c r="F34" i="21"/>
  <c r="F23" i="21"/>
  <c r="F13" i="21"/>
  <c r="F63" i="21"/>
  <c r="F62" i="21"/>
  <c r="F64" i="21"/>
  <c r="F54" i="21"/>
  <c r="F44" i="21"/>
  <c r="F32" i="21"/>
  <c r="F22" i="21"/>
  <c r="F12" i="21"/>
  <c r="F53" i="21"/>
  <c r="F40" i="21"/>
  <c r="F42" i="21"/>
  <c r="F31" i="21"/>
  <c r="F21" i="21"/>
  <c r="F52" i="21"/>
  <c r="E3" i="13"/>
  <c r="F3" i="13" s="1"/>
  <c r="CI19" i="7"/>
  <c r="CF19" i="7"/>
  <c r="CC19" i="7"/>
  <c r="CL15" i="7"/>
  <c r="CK15" i="7"/>
  <c r="CI15" i="7"/>
  <c r="CH15" i="7"/>
  <c r="CG15" i="7"/>
  <c r="CF15" i="7"/>
  <c r="CE15" i="7"/>
  <c r="CD15" i="7"/>
  <c r="BZ15" i="7"/>
  <c r="CL19" i="7"/>
  <c r="CL18" i="7"/>
  <c r="CL17" i="7"/>
  <c r="CL16" i="7"/>
  <c r="CK19" i="7"/>
  <c r="CK18" i="7"/>
  <c r="CK17" i="7"/>
  <c r="CK16" i="7"/>
  <c r="X69" i="21" l="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J17" i="7"/>
  <c r="CJ19" i="7"/>
  <c r="CJ18" i="7"/>
  <c r="CA19" i="7"/>
  <c r="CB15" i="7"/>
  <c r="CB17" i="7"/>
  <c r="CA15" i="7"/>
  <c r="CB18" i="7"/>
  <c r="CC15" i="7"/>
  <c r="CA16" i="7"/>
  <c r="CA17" i="7"/>
  <c r="CJ15" i="7"/>
  <c r="D7" i="7" s="1"/>
  <c r="CA18" i="7"/>
  <c r="CJ16" i="7"/>
  <c r="I3" i="13"/>
  <c r="H3" i="13"/>
  <c r="G3" i="13"/>
  <c r="L79" i="21" s="1"/>
  <c r="R79" i="21" l="1"/>
  <c r="X79" i="21"/>
  <c r="AD79" i="21"/>
  <c r="D57" i="13"/>
  <c r="I2" i="13"/>
  <c r="H2" i="13"/>
  <c r="G2" i="13"/>
  <c r="L78" i="21" s="1"/>
  <c r="F2" i="13"/>
  <c r="X78" i="21" s="1"/>
  <c r="E2" i="13"/>
  <c r="CI18" i="7"/>
  <c r="CI17" i="7"/>
  <c r="CI16" i="7"/>
  <c r="CF18" i="7"/>
  <c r="CF17" i="7"/>
  <c r="CF16" i="7"/>
  <c r="CC18" i="7"/>
  <c r="CC17" i="7"/>
  <c r="CC16" i="7"/>
  <c r="CH19" i="7"/>
  <c r="CH18" i="7"/>
  <c r="CH17" i="7"/>
  <c r="CH16" i="7"/>
  <c r="CG19" i="7"/>
  <c r="CG18" i="7"/>
  <c r="CG17" i="7"/>
  <c r="CG16" i="7"/>
  <c r="CE19" i="7"/>
  <c r="CE18" i="7"/>
  <c r="CE17" i="7"/>
  <c r="CE16" i="7"/>
  <c r="CD19" i="7"/>
  <c r="CD18" i="7"/>
  <c r="CD17" i="7"/>
  <c r="CD16" i="7"/>
  <c r="CB19" i="7"/>
  <c r="F48" i="7"/>
  <c r="G48" i="7"/>
  <c r="H48" i="7"/>
  <c r="I48" i="7"/>
  <c r="J48" i="7"/>
  <c r="J3" i="17"/>
  <c r="K3" i="17"/>
  <c r="R78" i="21" l="1"/>
  <c r="AD78" i="21"/>
  <c r="AX12" i="12"/>
  <c r="AH10" i="12"/>
  <c r="BZ19" i="7" s="1"/>
  <c r="AB10" i="12"/>
  <c r="BZ18" i="7" s="1"/>
  <c r="V10" i="12"/>
  <c r="BZ17" i="7" s="1"/>
  <c r="P10" i="12"/>
  <c r="D3" i="17"/>
  <c r="U3" i="17"/>
  <c r="V3" i="17"/>
  <c r="W3" i="17"/>
  <c r="X3" i="17"/>
  <c r="T3" i="17"/>
  <c r="BZ16" i="7" l="1"/>
  <c r="P12" i="12"/>
  <c r="BD12" i="12" s="1"/>
  <c r="BK11" i="7"/>
  <c r="AG11" i="7"/>
  <c r="C11" i="7"/>
  <c r="R11" i="7"/>
  <c r="C10" i="7"/>
  <c r="E8" i="13" s="1"/>
  <c r="E84" i="21" s="1"/>
  <c r="R10" i="7"/>
  <c r="F8" i="13" s="1"/>
  <c r="C21" i="7"/>
  <c r="E65" i="13" s="1"/>
  <c r="F99" i="21" s="1"/>
  <c r="G99" i="21" s="1"/>
  <c r="C20" i="7"/>
  <c r="E64" i="13" s="1"/>
  <c r="F98" i="21" s="1"/>
  <c r="G98" i="21" s="1"/>
  <c r="AH22" i="7"/>
  <c r="S8" i="7"/>
  <c r="R8" i="7" s="1"/>
  <c r="AK21" i="7"/>
  <c r="AH9" i="7"/>
  <c r="AG9" i="7" s="1"/>
  <c r="G49" i="13" s="1"/>
  <c r="S20" i="7"/>
  <c r="V22" i="7"/>
  <c r="G22" i="7"/>
  <c r="AH8" i="7"/>
  <c r="AG8" i="7" s="1"/>
  <c r="G48" i="13" s="1"/>
  <c r="S22" i="7"/>
  <c r="AH7" i="7"/>
  <c r="AG7" i="7" s="1"/>
  <c r="G47" i="13" s="1"/>
  <c r="AG10" i="7"/>
  <c r="AW21" i="7"/>
  <c r="AZ20" i="7"/>
  <c r="R22" i="7"/>
  <c r="AW7" i="7"/>
  <c r="AV7" i="7" s="1"/>
  <c r="H47" i="13" s="1"/>
  <c r="AH21" i="7"/>
  <c r="S21" i="7"/>
  <c r="AV20" i="7"/>
  <c r="H64" i="13" s="1"/>
  <c r="BK22" i="7"/>
  <c r="AZ21" i="7"/>
  <c r="AH20" i="7"/>
  <c r="BL9" i="7"/>
  <c r="BK9" i="7" s="1"/>
  <c r="I49" i="13" s="1"/>
  <c r="AV22" i="7"/>
  <c r="BO20" i="7"/>
  <c r="AW9" i="7"/>
  <c r="AV9" i="7" s="1"/>
  <c r="H49" i="13" s="1"/>
  <c r="G20" i="7"/>
  <c r="D20" i="7"/>
  <c r="D22" i="7"/>
  <c r="AV10" i="7"/>
  <c r="AZ22" i="7"/>
  <c r="AW8" i="7"/>
  <c r="AV8" i="7" s="1"/>
  <c r="H48" i="13" s="1"/>
  <c r="AK20" i="7"/>
  <c r="AG20" i="7"/>
  <c r="AK22" i="7"/>
  <c r="S9" i="7"/>
  <c r="R9" i="7" s="1"/>
  <c r="BL8" i="7"/>
  <c r="BK8" i="7" s="1"/>
  <c r="I48" i="13" s="1"/>
  <c r="D21" i="7"/>
  <c r="V21" i="7"/>
  <c r="AW20" i="7"/>
  <c r="BO21" i="7"/>
  <c r="BK21" i="7"/>
  <c r="BL20" i="7"/>
  <c r="AG21" i="7"/>
  <c r="R21" i="7"/>
  <c r="BK20" i="7"/>
  <c r="I64" i="13" s="1"/>
  <c r="BO22" i="7"/>
  <c r="BL7" i="7"/>
  <c r="BK7" i="7" s="1"/>
  <c r="I47" i="13" s="1"/>
  <c r="D8" i="7"/>
  <c r="C8" i="7" s="1"/>
  <c r="AV21" i="7"/>
  <c r="BL22" i="7"/>
  <c r="BL21" i="7"/>
  <c r="BK10" i="7"/>
  <c r="S7" i="7"/>
  <c r="R7" i="7" s="1"/>
  <c r="C7" i="7"/>
  <c r="E47" i="13" s="1"/>
  <c r="D9" i="7" l="1"/>
  <c r="C9" i="7" s="1"/>
  <c r="E49" i="13" s="1"/>
  <c r="G21" i="7"/>
  <c r="V20" i="7"/>
  <c r="AW22" i="7"/>
  <c r="AG22" i="7"/>
  <c r="G66" i="13" s="1"/>
  <c r="C22" i="7"/>
  <c r="E66" i="13" s="1"/>
  <c r="F100" i="21" s="1"/>
  <c r="G100" i="21" s="1"/>
  <c r="AV11" i="7"/>
  <c r="H51" i="13" s="1"/>
  <c r="R20" i="7"/>
  <c r="F64" i="13" s="1"/>
  <c r="E123" i="21"/>
  <c r="F81" i="21"/>
  <c r="G51" i="13"/>
  <c r="G9" i="13"/>
  <c r="F9" i="13"/>
  <c r="F51" i="13"/>
  <c r="E51" i="13"/>
  <c r="F85" i="21" s="1"/>
  <c r="E9" i="13"/>
  <c r="E85" i="21" s="1"/>
  <c r="I9" i="13"/>
  <c r="I51" i="13"/>
  <c r="E50" i="13"/>
  <c r="F84" i="21" s="1"/>
  <c r="I65" i="13"/>
  <c r="I23" i="13"/>
  <c r="I24" i="13"/>
  <c r="I66" i="13"/>
  <c r="G64" i="13"/>
  <c r="G22" i="13"/>
  <c r="H23" i="13"/>
  <c r="H65" i="13"/>
  <c r="G23" i="13"/>
  <c r="K99" i="21" s="1"/>
  <c r="G65" i="13"/>
  <c r="H66" i="13"/>
  <c r="H24" i="13"/>
  <c r="H22" i="13"/>
  <c r="I22" i="13"/>
  <c r="G8" i="13"/>
  <c r="K84" i="21" s="1"/>
  <c r="G50" i="13"/>
  <c r="I50" i="13"/>
  <c r="I8" i="13"/>
  <c r="H50" i="13"/>
  <c r="H8" i="13"/>
  <c r="F66" i="13"/>
  <c r="F24" i="13"/>
  <c r="F49" i="13"/>
  <c r="AC125" i="21" s="1"/>
  <c r="F50" i="13"/>
  <c r="E48" i="13"/>
  <c r="F65" i="13"/>
  <c r="F23" i="13"/>
  <c r="F48" i="13"/>
  <c r="AC124" i="21" s="1"/>
  <c r="F47" i="13"/>
  <c r="AC123" i="21" s="1"/>
  <c r="E22" i="13"/>
  <c r="E98" i="21" s="1"/>
  <c r="E23" i="13"/>
  <c r="E99" i="21" s="1"/>
  <c r="V12" i="12"/>
  <c r="BJ12" i="12" s="1"/>
  <c r="G24" i="13" l="1"/>
  <c r="K100" i="21" s="1"/>
  <c r="L99" i="21"/>
  <c r="M99" i="21" s="1"/>
  <c r="E24" i="13"/>
  <c r="E100" i="21" s="1"/>
  <c r="F22" i="13"/>
  <c r="H9" i="13"/>
  <c r="AC85" i="21" s="1"/>
  <c r="R83" i="21"/>
  <c r="S83" i="21" s="1"/>
  <c r="Q125" i="21"/>
  <c r="AC98" i="21"/>
  <c r="AD85" i="21"/>
  <c r="AE85" i="21" s="1"/>
  <c r="Q124" i="21"/>
  <c r="R82" i="21"/>
  <c r="S82" i="21" s="1"/>
  <c r="Q85" i="21"/>
  <c r="R81" i="21"/>
  <c r="S81" i="21" s="1"/>
  <c r="Q123" i="21"/>
  <c r="G81" i="21"/>
  <c r="K123" i="21"/>
  <c r="K125" i="21"/>
  <c r="L100" i="21"/>
  <c r="M100" i="21" s="1"/>
  <c r="L83" i="21"/>
  <c r="M83" i="21" s="1"/>
  <c r="L98" i="21"/>
  <c r="M98" i="21" s="1"/>
  <c r="L82" i="21"/>
  <c r="M82" i="21" s="1"/>
  <c r="L84" i="21"/>
  <c r="M84" i="21" s="1"/>
  <c r="K98" i="21"/>
  <c r="K85" i="21"/>
  <c r="L85" i="21"/>
  <c r="M85" i="21" s="1"/>
  <c r="K124" i="21"/>
  <c r="L81" i="21"/>
  <c r="M81" i="21" s="1"/>
  <c r="R85" i="21"/>
  <c r="S85" i="21" s="1"/>
  <c r="AD81" i="21"/>
  <c r="AE81" i="21" s="1"/>
  <c r="AD83" i="21"/>
  <c r="AE83" i="21" s="1"/>
  <c r="AD82" i="21"/>
  <c r="AE82" i="21" s="1"/>
  <c r="AC99" i="21"/>
  <c r="W100" i="21"/>
  <c r="X100" i="21"/>
  <c r="Y100" i="21" s="1"/>
  <c r="Q100" i="21"/>
  <c r="AD100" i="21"/>
  <c r="AE100" i="21" s="1"/>
  <c r="R100" i="21"/>
  <c r="S100" i="21" s="1"/>
  <c r="AC100" i="21"/>
  <c r="X84" i="21"/>
  <c r="Y84" i="21" s="1"/>
  <c r="AD84" i="21"/>
  <c r="AE84" i="21" s="1"/>
  <c r="X85" i="21"/>
  <c r="Y85" i="21" s="1"/>
  <c r="Q126" i="21"/>
  <c r="R84" i="21"/>
  <c r="S84" i="21" s="1"/>
  <c r="W85" i="21"/>
  <c r="Q84" i="21"/>
  <c r="AC84" i="21"/>
  <c r="Q98" i="21"/>
  <c r="W98" i="21"/>
  <c r="X98" i="21"/>
  <c r="Y98" i="21" s="1"/>
  <c r="W127" i="21"/>
  <c r="AD99" i="21"/>
  <c r="AE99" i="21" s="1"/>
  <c r="R99" i="21"/>
  <c r="S99" i="21" s="1"/>
  <c r="Q99" i="21"/>
  <c r="W84" i="21"/>
  <c r="W99" i="21"/>
  <c r="AD98" i="21"/>
  <c r="AE98" i="21" s="1"/>
  <c r="X99" i="21"/>
  <c r="Y99" i="21" s="1"/>
  <c r="R98" i="21"/>
  <c r="S98" i="21" s="1"/>
  <c r="G84" i="21"/>
  <c r="E126" i="21"/>
  <c r="AC127" i="21"/>
  <c r="AC126" i="21"/>
  <c r="G85" i="21"/>
  <c r="E127" i="21"/>
  <c r="X81" i="21"/>
  <c r="W123" i="21"/>
  <c r="K126" i="21"/>
  <c r="Q127" i="21"/>
  <c r="F82" i="21"/>
  <c r="E124" i="21"/>
  <c r="K127" i="21"/>
  <c r="W126" i="21"/>
  <c r="E125" i="21"/>
  <c r="F83" i="21"/>
  <c r="W124" i="21"/>
  <c r="X82" i="21"/>
  <c r="Y82" i="21" s="1"/>
  <c r="W125" i="21"/>
  <c r="X83" i="21"/>
  <c r="Y83" i="21" s="1"/>
  <c r="AB12" i="12"/>
  <c r="BP12" i="12" s="1"/>
  <c r="B5" i="21" l="1"/>
  <c r="H51" i="21"/>
  <c r="N50" i="21"/>
  <c r="N47" i="21"/>
  <c r="N19" i="21"/>
  <c r="N36" i="21"/>
  <c r="H7" i="21"/>
  <c r="H69" i="21"/>
  <c r="H31" i="21"/>
  <c r="H63" i="21"/>
  <c r="H12" i="21"/>
  <c r="H10" i="21"/>
  <c r="N67" i="21"/>
  <c r="H20" i="21"/>
  <c r="H70" i="21"/>
  <c r="N49" i="21"/>
  <c r="H27" i="21"/>
  <c r="H47" i="21"/>
  <c r="H48" i="21"/>
  <c r="Z46" i="21"/>
  <c r="N22" i="21"/>
  <c r="H54" i="21"/>
  <c r="H33" i="21"/>
  <c r="H6" i="21"/>
  <c r="H32" i="21"/>
  <c r="H35" i="21"/>
  <c r="H57" i="21"/>
  <c r="Z49" i="21"/>
  <c r="H46" i="21"/>
  <c r="N27" i="21"/>
  <c r="H45" i="21"/>
  <c r="H30" i="21"/>
  <c r="Z8" i="21"/>
  <c r="N65" i="21"/>
  <c r="N28" i="21"/>
  <c r="N66" i="21"/>
  <c r="N44" i="21"/>
  <c r="H64" i="21"/>
  <c r="H15" i="21"/>
  <c r="H59" i="21"/>
  <c r="H62" i="21"/>
  <c r="H5" i="21"/>
  <c r="Z66" i="21"/>
  <c r="Z54" i="21"/>
  <c r="H13" i="21"/>
  <c r="H65" i="21"/>
  <c r="Z35" i="21"/>
  <c r="N54" i="21"/>
  <c r="H55" i="21"/>
  <c r="N38" i="21"/>
  <c r="N12" i="21"/>
  <c r="N13" i="21"/>
  <c r="H50" i="21"/>
  <c r="H49" i="21"/>
  <c r="H22" i="21"/>
  <c r="H44" i="21"/>
  <c r="Z32" i="21"/>
  <c r="Z15" i="21"/>
  <c r="B14" i="21"/>
  <c r="B18" i="21"/>
  <c r="B59" i="21"/>
  <c r="B46" i="21"/>
  <c r="B28" i="21"/>
  <c r="B49" i="21"/>
  <c r="B15" i="21"/>
  <c r="B8" i="21"/>
  <c r="B57" i="21"/>
  <c r="B48" i="21"/>
  <c r="B53" i="21"/>
  <c r="B12" i="21"/>
  <c r="B69" i="21"/>
  <c r="B37" i="21"/>
  <c r="B50" i="21"/>
  <c r="B17" i="21"/>
  <c r="B19" i="21"/>
  <c r="Z20" i="21"/>
  <c r="Z13" i="21"/>
  <c r="Z59" i="21"/>
  <c r="Z73" i="21"/>
  <c r="B21" i="21"/>
  <c r="B10" i="21"/>
  <c r="B58" i="21"/>
  <c r="B65" i="21"/>
  <c r="B36" i="21"/>
  <c r="N46" i="21"/>
  <c r="N20" i="21"/>
  <c r="N29" i="21"/>
  <c r="N17" i="21"/>
  <c r="N53" i="21"/>
  <c r="Z39" i="21"/>
  <c r="N43" i="21"/>
  <c r="N37" i="21"/>
  <c r="N34" i="21"/>
  <c r="N52" i="21"/>
  <c r="N56" i="21"/>
  <c r="Z37" i="21"/>
  <c r="Z26" i="21"/>
  <c r="Z29" i="21"/>
  <c r="Z53" i="21"/>
  <c r="B6" i="21"/>
  <c r="B60" i="21"/>
  <c r="B71" i="21"/>
  <c r="N6" i="21"/>
  <c r="N40" i="21"/>
  <c r="N55" i="21"/>
  <c r="N5" i="21"/>
  <c r="N23" i="21"/>
  <c r="H53" i="21"/>
  <c r="H36" i="21"/>
  <c r="H34" i="21"/>
  <c r="H41" i="21"/>
  <c r="H11" i="21"/>
  <c r="Z33" i="21"/>
  <c r="Z58" i="21"/>
  <c r="Z9" i="21"/>
  <c r="Z16" i="21"/>
  <c r="Z40" i="21"/>
  <c r="B54" i="21"/>
  <c r="H73" i="21"/>
  <c r="H60" i="21"/>
  <c r="H17" i="21"/>
  <c r="H28" i="21"/>
  <c r="H16" i="21"/>
  <c r="H52" i="21"/>
  <c r="H38" i="21"/>
  <c r="Z55" i="21"/>
  <c r="Z45" i="21"/>
  <c r="Z60" i="21"/>
  <c r="Z19" i="21"/>
  <c r="Z36" i="21"/>
  <c r="Z17" i="21"/>
  <c r="Z18" i="21"/>
  <c r="Z61" i="21"/>
  <c r="Z34" i="21"/>
  <c r="Z12" i="21"/>
  <c r="B72" i="21"/>
  <c r="N33" i="21"/>
  <c r="N59" i="21"/>
  <c r="Z50" i="21"/>
  <c r="Z11" i="21"/>
  <c r="Z57" i="21"/>
  <c r="Z62" i="21"/>
  <c r="Z27" i="21"/>
  <c r="B7" i="21"/>
  <c r="B66" i="21"/>
  <c r="B61" i="21"/>
  <c r="B34" i="21"/>
  <c r="N58" i="21"/>
  <c r="N69" i="21"/>
  <c r="T69" i="21"/>
  <c r="T53" i="21"/>
  <c r="T30" i="21"/>
  <c r="T73" i="21"/>
  <c r="T9" i="21"/>
  <c r="T28" i="21"/>
  <c r="T66" i="21"/>
  <c r="T60" i="21"/>
  <c r="T19" i="21"/>
  <c r="T52" i="21"/>
  <c r="T29" i="21"/>
  <c r="T21" i="21"/>
  <c r="T23" i="21"/>
  <c r="T13" i="21"/>
  <c r="T26" i="21"/>
  <c r="T59" i="21"/>
  <c r="T56" i="21"/>
  <c r="T5" i="21"/>
  <c r="T35" i="21"/>
  <c r="T22" i="21"/>
  <c r="T65" i="21"/>
  <c r="T71" i="21"/>
  <c r="T20" i="21"/>
  <c r="T16" i="21"/>
  <c r="T18" i="21"/>
  <c r="T54" i="21"/>
  <c r="T15" i="21"/>
  <c r="T72" i="21"/>
  <c r="T44" i="21"/>
  <c r="T11" i="21"/>
  <c r="T8" i="21"/>
  <c r="T67" i="21"/>
  <c r="T14" i="21"/>
  <c r="T57" i="21"/>
  <c r="T39" i="21"/>
  <c r="T12" i="21"/>
  <c r="T40" i="21"/>
  <c r="T41" i="21"/>
  <c r="T32" i="21"/>
  <c r="T33" i="21"/>
  <c r="T25" i="21"/>
  <c r="T45" i="21"/>
  <c r="T58" i="21"/>
  <c r="T37" i="21"/>
  <c r="T70" i="21"/>
  <c r="T6" i="21"/>
  <c r="T49" i="21"/>
  <c r="T68" i="21"/>
  <c r="T55" i="21"/>
  <c r="T50" i="21"/>
  <c r="T51" i="21"/>
  <c r="T64" i="21"/>
  <c r="T10" i="21"/>
  <c r="T43" i="21"/>
  <c r="T62" i="21"/>
  <c r="T63" i="21"/>
  <c r="T31" i="21"/>
  <c r="T47" i="21"/>
  <c r="T48" i="21"/>
  <c r="T42" i="21"/>
  <c r="T46" i="21"/>
  <c r="Y81" i="21"/>
  <c r="T34" i="21"/>
  <c r="T27" i="21"/>
  <c r="T17" i="21"/>
  <c r="T61" i="21"/>
  <c r="T7" i="21"/>
  <c r="T36" i="21"/>
  <c r="T38" i="21"/>
  <c r="T24" i="21"/>
  <c r="Z28" i="21"/>
  <c r="Z6" i="21"/>
  <c r="Z69" i="21"/>
  <c r="B67" i="21"/>
  <c r="B44" i="21"/>
  <c r="B68" i="21"/>
  <c r="N9" i="21"/>
  <c r="N25" i="21"/>
  <c r="N62" i="21"/>
  <c r="H68" i="21"/>
  <c r="H43" i="21"/>
  <c r="Z41" i="21"/>
  <c r="Z64" i="21"/>
  <c r="B26" i="21"/>
  <c r="B20" i="21"/>
  <c r="B30" i="21"/>
  <c r="B55" i="21"/>
  <c r="B51" i="21"/>
  <c r="N45" i="21"/>
  <c r="N35" i="21"/>
  <c r="N51" i="21"/>
  <c r="N8" i="21"/>
  <c r="N10" i="21"/>
  <c r="H26" i="21"/>
  <c r="B11" i="21"/>
  <c r="B62" i="21"/>
  <c r="B73" i="21"/>
  <c r="B40" i="21"/>
  <c r="B43" i="21"/>
  <c r="B42" i="21"/>
  <c r="B24" i="21"/>
  <c r="B23" i="21"/>
  <c r="N68" i="21"/>
  <c r="N70" i="21"/>
  <c r="N60" i="21"/>
  <c r="N61" i="21"/>
  <c r="N14" i="21"/>
  <c r="N16" i="21"/>
  <c r="N21" i="21"/>
  <c r="N57" i="21"/>
  <c r="N64" i="21"/>
  <c r="H14" i="21"/>
  <c r="H72" i="21"/>
  <c r="H67" i="21"/>
  <c r="H56" i="21"/>
  <c r="H42" i="21"/>
  <c r="H71" i="21"/>
  <c r="H66" i="21"/>
  <c r="H39" i="21"/>
  <c r="H29" i="21"/>
  <c r="Z24" i="21"/>
  <c r="Z10" i="21"/>
  <c r="Z23" i="21"/>
  <c r="Z44" i="21"/>
  <c r="Z63" i="21"/>
  <c r="Z71" i="21"/>
  <c r="Z70" i="21"/>
  <c r="Z25" i="21"/>
  <c r="Z51" i="21"/>
  <c r="Z22" i="21"/>
  <c r="Z72" i="21"/>
  <c r="Z7" i="21"/>
  <c r="B63" i="21"/>
  <c r="B45" i="21"/>
  <c r="N31" i="21"/>
  <c r="N72" i="21"/>
  <c r="Z31" i="21"/>
  <c r="Z48" i="21"/>
  <c r="Z42" i="21"/>
  <c r="B25" i="21"/>
  <c r="B22" i="21"/>
  <c r="B52" i="21"/>
  <c r="B41" i="21"/>
  <c r="N18" i="21"/>
  <c r="N39" i="21"/>
  <c r="Z14" i="21"/>
  <c r="Z30" i="21"/>
  <c r="G83" i="21"/>
  <c r="B38" i="21"/>
  <c r="N26" i="21"/>
  <c r="H9" i="21"/>
  <c r="H18" i="21"/>
  <c r="Z68" i="21"/>
  <c r="Z56" i="21"/>
  <c r="B9" i="21"/>
  <c r="N73" i="21"/>
  <c r="N7" i="21"/>
  <c r="N42" i="21"/>
  <c r="N30" i="21"/>
  <c r="H37" i="21"/>
  <c r="B32" i="21"/>
  <c r="B56" i="21"/>
  <c r="B64" i="21"/>
  <c r="B47" i="21"/>
  <c r="B39" i="21"/>
  <c r="B16" i="21"/>
  <c r="B70" i="21"/>
  <c r="B13" i="21"/>
  <c r="G82" i="21"/>
  <c r="N63" i="21"/>
  <c r="N32" i="21"/>
  <c r="N11" i="21"/>
  <c r="N48" i="21"/>
  <c r="N41" i="21"/>
  <c r="N24" i="21"/>
  <c r="N71" i="21"/>
  <c r="N15" i="21"/>
  <c r="H24" i="21"/>
  <c r="H61" i="21"/>
  <c r="H21" i="21"/>
  <c r="H19" i="21"/>
  <c r="H23" i="21"/>
  <c r="H58" i="21"/>
  <c r="H8" i="21"/>
  <c r="H40" i="21"/>
  <c r="H25" i="21"/>
  <c r="Z65" i="21"/>
  <c r="Z43" i="21"/>
  <c r="Z5" i="21"/>
  <c r="Z21" i="21"/>
  <c r="Z47" i="21"/>
  <c r="Z67" i="21"/>
  <c r="Z52" i="21"/>
  <c r="Z38" i="21"/>
  <c r="AH12" i="12"/>
  <c r="BV12" i="12" s="1"/>
  <c r="R9" i="8" l="1"/>
  <c r="R8" i="8"/>
  <c r="R7" i="8"/>
  <c r="P9" i="8"/>
  <c r="P8" i="8"/>
  <c r="P7" i="8"/>
  <c r="R10" i="8"/>
  <c r="P10" i="8"/>
  <c r="E87" i="21" l="1"/>
  <c r="B33" i="21" s="1"/>
  <c r="B27" i="21" l="1"/>
  <c r="B35" i="21"/>
  <c r="B31" i="21"/>
  <c r="B29" i="21"/>
  <c r="Y23" i="8"/>
  <c r="Y24" i="8"/>
  <c r="Y25" i="8"/>
  <c r="Y26" i="8"/>
  <c r="Y27" i="8"/>
  <c r="Y28" i="8"/>
  <c r="Y29" i="8"/>
  <c r="Y30" i="8"/>
  <c r="N14" i="8"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E7" i="12"/>
  <c r="R17" i="8"/>
  <c r="BE8" i="12" s="1"/>
  <c r="S3" i="17"/>
  <c r="Q3" i="17"/>
  <c r="R3" i="17" s="1"/>
  <c r="P3" i="17"/>
  <c r="I3" i="17"/>
  <c r="H3" i="17"/>
  <c r="G3" i="17"/>
  <c r="F3" i="17"/>
  <c r="E3" i="17"/>
  <c r="C3" i="17"/>
  <c r="B3" i="17"/>
  <c r="A3" i="17"/>
  <c r="N17" i="8" l="1"/>
  <c r="J17" i="8"/>
  <c r="AW8" i="12" s="1"/>
  <c r="N16" i="8"/>
  <c r="J16" i="8"/>
  <c r="AW7" i="12" s="1"/>
  <c r="F15" i="8"/>
  <c r="AS6" i="12" s="1"/>
  <c r="J15" i="8"/>
  <c r="AW6" i="12" s="1"/>
  <c r="N15" i="8"/>
  <c r="BA6" i="12" s="1"/>
  <c r="R15" i="8"/>
  <c r="BE6" i="12" s="1"/>
  <c r="F17" i="8"/>
  <c r="AS8" i="12" s="1"/>
  <c r="J14" i="8"/>
  <c r="R14" i="8"/>
  <c r="BE5" i="12" s="1"/>
  <c r="BA5" i="12"/>
  <c r="F16" i="8"/>
  <c r="AS7" i="12" s="1"/>
  <c r="F14" i="8"/>
  <c r="AS5" i="12" l="1"/>
  <c r="B16" i="8"/>
  <c r="F80" i="21" s="1"/>
  <c r="AW5" i="12"/>
  <c r="BA8" i="12"/>
  <c r="O3" i="17"/>
  <c r="BA7" i="12"/>
  <c r="N3" i="17"/>
  <c r="K21" i="16"/>
  <c r="BH5" i="12" l="1"/>
  <c r="N27" i="16"/>
  <c r="BO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I8" i="12"/>
  <c r="AA29" i="15" l="1"/>
  <c r="BI7" i="12"/>
  <c r="AR3" i="12" l="1"/>
  <c r="L145" i="8" l="1"/>
  <c r="L144" i="8"/>
  <c r="M3" i="17" l="1"/>
  <c r="U25" i="16" l="1"/>
  <c r="U33" i="15"/>
  <c r="K50" i="15" l="1"/>
  <c r="K53" i="15"/>
  <c r="K47" i="15"/>
  <c r="BV10" i="12" l="1"/>
  <c r="BP10" i="12"/>
  <c r="BJ10" i="12"/>
  <c r="BD10" i="12"/>
  <c r="AX10" i="12"/>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22" i="8"/>
  <c r="P4" i="8" l="1"/>
  <c r="F3" i="21"/>
  <c r="AD3" i="21" s="1"/>
  <c r="X3" i="21" l="1"/>
  <c r="L3" i="21"/>
  <c r="E4" i="13"/>
  <c r="F4" i="13" l="1"/>
  <c r="G4" i="13"/>
  <c r="L80" i="21" s="1"/>
  <c r="H4" i="13"/>
  <c r="R80" i="21" s="1"/>
  <c r="I4" i="13"/>
  <c r="AD80" i="21" s="1"/>
  <c r="X80" i="21" l="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34FAB1B5-58E7-4EB7-B411-CD9B1A2C56B8}">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S14" authorId="0" shapeId="0" xr:uid="{4C75F55E-C59C-45CF-A207-417EA580ECC4}">
      <text>
        <r>
          <rPr>
            <b/>
            <sz val="9"/>
            <color indexed="81"/>
            <rFont val="MS P ゴシック"/>
            <family val="3"/>
            <charset val="128"/>
          </rPr>
          <t>容量
４００ml～６００ml</t>
        </r>
      </text>
    </comment>
    <comment ref="F30" authorId="1" shapeId="0" xr:uid="{148DB052-54E7-4A91-AF44-223FDAD7F2A8}">
      <text>
        <r>
          <rPr>
            <b/>
            <sz val="9"/>
            <color indexed="81"/>
            <rFont val="MS P ゴシック"/>
            <family val="3"/>
            <charset val="128"/>
          </rPr>
          <t>１０食以上の注文数を入力してください。</t>
        </r>
      </text>
    </comment>
    <comment ref="AS34" authorId="0" shapeId="0" xr:uid="{F800C01F-0A22-4E12-BA6F-5DBE9BED8F99}">
      <text>
        <r>
          <rPr>
            <b/>
            <sz val="9"/>
            <color indexed="81"/>
            <rFont val="MS P ゴシック"/>
            <family val="3"/>
            <charset val="128"/>
          </rPr>
          <t>容量
２００ml～２５０ml</t>
        </r>
      </text>
    </comment>
  </commentList>
</comments>
</file>

<file path=xl/sharedStrings.xml><?xml version="1.0" encoding="utf-8"?>
<sst xmlns="http://schemas.openxmlformats.org/spreadsheetml/2006/main" count="1557" uniqueCount="374">
  <si>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</si>
  <si>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</si>
  <si>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</si>
  <si>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</si>
  <si>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</si>
  <si>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</si>
  <si>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</si>
  <si>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</si>
  <si>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</si>
  <si>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</si>
  <si>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</si>
  <si>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</si>
  <si>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</si>
  <si>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</si>
  <si>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</si>
  <si>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</si>
  <si>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</si>
  <si>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</si>
  <si>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</si>
  <si>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</si>
  <si>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</si>
  <si>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</si>
  <si>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</si>
  <si>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</si>
  <si>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</si>
  <si>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</si>
  <si>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</si>
  <si>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</si>
  <si>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</si>
  <si>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</si>
  <si>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</si>
  <si>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</si>
  <si>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</si>
  <si>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</si>
  <si>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</si>
  <si>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</si>
  <si>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</si>
  <si>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</si>
  <si>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</si>
  <si>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</si>
  <si>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</si>
  <si>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</si>
  <si>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</si>
  <si>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</si>
  <si>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</si>
  <si>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</si>
  <si>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</si>
  <si>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</si>
  <si>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</si>
  <si>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</si>
  <si>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</si>
  <si>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</si>
  <si>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</si>
  <si>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</si>
  <si>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</si>
  <si>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</si>
  <si>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</si>
  <si>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</si>
  <si>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</si>
  <si>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</si>
  <si>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</si>
  <si>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</si>
  <si>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</si>
  <si>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</si>
  <si>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</si>
  <si>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</si>
  <si>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</si>
  <si>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</si>
  <si>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</si>
  <si>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</si>
  <si>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A</t>
    <phoneticPr fontId="1"/>
  </si>
  <si>
    <t>B</t>
    <phoneticPr fontId="1"/>
  </si>
  <si>
    <t>C</t>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</si>
  <si>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</si>
  <si>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</si>
  <si>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</si>
  <si>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</si>
  <si>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</si>
  <si>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</si>
  <si>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</si>
  <si>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</si>
  <si>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</si>
  <si>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</si>
  <si>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</si>
  <si>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</si>
  <si>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</si>
  <si>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</si>
  <si>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</si>
  <si>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</si>
  <si>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</si>
  <si>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</si>
  <si>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</si>
  <si>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</si>
  <si>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</si>
  <si>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</si>
  <si>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</si>
  <si>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</si>
  <si>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</si>
  <si>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</si>
  <si>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</si>
  <si>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</si>
  <si>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</si>
  <si>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</si>
  <si>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</si>
  <si>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</si>
  <si>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</si>
  <si>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</si>
  <si>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</si>
  <si>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牛乳</t>
    <rPh sb="0" eb="2">
      <t>ギュウニュウ</t>
    </rPh>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</si>
  <si>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</si>
  <si>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</si>
  <si>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</si>
  <si>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</si>
  <si>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</si>
  <si>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</si>
  <si>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</si>
  <si>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A</t>
    <phoneticPr fontId="1"/>
  </si>
  <si>
    <t>B</t>
    <phoneticPr fontId="1"/>
  </si>
  <si>
    <t>C</t>
    <phoneticPr fontId="1"/>
  </si>
  <si>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</si>
  <si>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</si>
  <si>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</si>
  <si>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</si>
  <si>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</si>
  <si>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</si>
  <si>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炊事場内訳</t>
    <rPh sb="0" eb="2">
      <t>スイジ</t>
    </rPh>
    <rPh sb="3" eb="5">
      <t>ウチワケ</t>
    </rPh>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</si>
  <si>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</si>
  <si>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</si>
  <si>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</si>
  <si>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</si>
  <si>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</si>
  <si>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</si>
  <si>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</si>
  <si>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</si>
  <si>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</si>
  <si>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</si>
  <si>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</si>
  <si>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</si>
  <si>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</si>
  <si>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</si>
  <si>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</si>
  <si>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</si>
  <si>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</si>
  <si>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</si>
  <si>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</si>
  <si>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</si>
  <si>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</si>
  <si>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</si>
  <si>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</si>
  <si>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</si>
  <si>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</si>
  <si>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</si>
  <si>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</si>
  <si>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</si>
  <si>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</si>
  <si>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</si>
  <si>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げんき
弁当</t>
    <rPh sb="4" eb="6">
      <t>ベントウ</t>
    </rPh>
    <phoneticPr fontId="2"/>
  </si>
  <si>
    <t xml:space="preserve">弁当
</t>
    <rPh sb="0" eb="2">
      <t>ベントウ</t>
    </rPh>
    <phoneticPr fontId="2"/>
  </si>
  <si>
    <t>補食</t>
    <rPh sb="0" eb="2">
      <t>ホショク</t>
    </rPh>
    <phoneticPr fontId="2"/>
  </si>
  <si>
    <t>うどん
トッピング</t>
    <phoneticPr fontId="2"/>
  </si>
  <si>
    <t>野菜かき揚げ
１セット ８個</t>
    <rPh sb="0" eb="2">
      <t>ヤサイ</t>
    </rPh>
    <rPh sb="4" eb="5">
      <t>ア</t>
    </rPh>
    <rPh sb="13" eb="14">
      <t>コ</t>
    </rPh>
    <phoneticPr fontId="1"/>
  </si>
  <si>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</si>
  <si>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</si>
  <si>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</si>
  <si>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</si>
  <si>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</si>
  <si>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</si>
  <si>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</si>
  <si>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</si>
  <si>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</si>
  <si>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</si>
  <si>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</si>
  <si>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64"/>
  </si>
  <si>
    <t>①</t>
    <phoneticPr fontId="69" type="Hiragana"/>
  </si>
  <si>
    <t>様式第１号（第３条関係）</t>
    <rPh sb="0" eb="2">
      <t>ようしき</t>
    </rPh>
    <rPh sb="2" eb="3">
      <t>だい</t>
    </rPh>
    <rPh sb="4" eb="5">
      <t>ごう</t>
    </rPh>
    <rPh sb="6" eb="7">
      <t>だい</t>
    </rPh>
    <rPh sb="8" eb="9">
      <t>じょう</t>
    </rPh>
    <rPh sb="9" eb="11">
      <t>かんけい</t>
    </rPh>
    <phoneticPr fontId="69"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</si>
  <si>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9"/>
  </si>
  <si>
    <t>（宛先）</t>
    <rPh sb="1" eb="3">
      <t>あてさき</t>
    </rPh>
    <phoneticPr fontId="69" type="Hiragana"/>
  </si>
  <si>
    <t>埼玉県立大滝げんきプラザ所長</t>
    <rPh sb="0" eb="2">
      <t>サイタマ</t>
    </rPh>
    <rPh sb="2" eb="4">
      <t>ケンリツ</t>
    </rPh>
    <rPh sb="4" eb="6">
      <t>オオタキ</t>
    </rPh>
    <rPh sb="12" eb="14">
      <t>ショチョウ</t>
    </rPh>
    <phoneticPr fontId="69"/>
  </si>
  <si>
    <t>〒</t>
    <phoneticPr fontId="69"/>
  </si>
  <si>
    <t>所在地又は住所</t>
    <rPh sb="0" eb="3">
      <t>ショザイチ</t>
    </rPh>
    <rPh sb="3" eb="4">
      <t>マタ</t>
    </rPh>
    <rPh sb="5" eb="7">
      <t>ジュウショ</t>
    </rPh>
    <phoneticPr fontId="69"/>
  </si>
  <si>
    <t>団体名又は氏名</t>
    <rPh sb="0" eb="3">
      <t>ダンタイメイ</t>
    </rPh>
    <rPh sb="3" eb="4">
      <t>マタ</t>
    </rPh>
    <rPh sb="5" eb="7">
      <t>シメイ</t>
    </rPh>
    <phoneticPr fontId="69"/>
  </si>
  <si>
    <t>代表者氏名(学校は校長名)</t>
    <rPh sb="0" eb="3">
      <t>ダイヒョウシャ</t>
    </rPh>
    <rPh sb="3" eb="5">
      <t>シメイ</t>
    </rPh>
    <rPh sb="6" eb="8">
      <t>ガッコウ</t>
    </rPh>
    <rPh sb="9" eb="12">
      <t>コウチョウメイ</t>
    </rPh>
    <phoneticPr fontId="69"/>
  </si>
  <si>
    <t>電　話</t>
    <rPh sb="0" eb="1">
      <t>デン</t>
    </rPh>
    <rPh sb="2" eb="3">
      <t>ハナシ</t>
    </rPh>
    <phoneticPr fontId="69"/>
  </si>
  <si>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9"/>
  </si>
  <si>
    <t>記</t>
    <rPh sb="0" eb="1">
      <t>キ</t>
    </rPh>
    <phoneticPr fontId="69"/>
  </si>
  <si>
    <t>利　用　目　的</t>
    <rPh sb="0" eb="1">
      <t>リ</t>
    </rPh>
    <rPh sb="2" eb="3">
      <t>ヨウ</t>
    </rPh>
    <rPh sb="4" eb="5">
      <t>メ</t>
    </rPh>
    <rPh sb="6" eb="7">
      <t>テキ</t>
    </rPh>
    <phoneticPr fontId="69"/>
  </si>
  <si>
    <t>利　用　期　間</t>
    <rPh sb="0" eb="1">
      <t>リ</t>
    </rPh>
    <rPh sb="2" eb="3">
      <t>ヨウ</t>
    </rPh>
    <rPh sb="4" eb="5">
      <t>キ</t>
    </rPh>
    <rPh sb="6" eb="7">
      <t>アイダ</t>
    </rPh>
    <phoneticPr fontId="69"/>
  </si>
  <si>
    <t>令和</t>
    <rPh sb="0" eb="2">
      <t>レイワ</t>
    </rPh>
    <phoneticPr fontId="64"/>
  </si>
  <si>
    <t>年</t>
    <rPh sb="0" eb="1">
      <t>ねん</t>
    </rPh>
    <phoneticPr fontId="69" type="Hiragana"/>
  </si>
  <si>
    <t>月</t>
    <rPh sb="0" eb="1">
      <t>つき</t>
    </rPh>
    <phoneticPr fontId="69" type="Hiragana"/>
  </si>
  <si>
    <t>日</t>
    <rPh sb="0" eb="1">
      <t>にち</t>
    </rPh>
    <phoneticPr fontId="69" type="Hiragana"/>
  </si>
  <si>
    <t>(</t>
    <phoneticPr fontId="69" type="Hiragana"/>
  </si>
  <si>
    <t>)</t>
    <phoneticPr fontId="69" type="Hiragana"/>
  </si>
  <si>
    <t>から</t>
    <phoneticPr fontId="69" type="Hiragana"/>
  </si>
  <si>
    <t>まで</t>
    <phoneticPr fontId="69" type="Hiragana"/>
  </si>
  <si>
    <t>利　用　人　数</t>
    <rPh sb="0" eb="1">
      <t>り</t>
    </rPh>
    <rPh sb="2" eb="3">
      <t>よう</t>
    </rPh>
    <rPh sb="4" eb="5">
      <t>ひと</t>
    </rPh>
    <rPh sb="6" eb="7">
      <t>すう</t>
    </rPh>
    <phoneticPr fontId="69" type="Hiragana"/>
  </si>
  <si>
    <t>男</t>
    <rPh sb="0" eb="1">
      <t>おとこ</t>
    </rPh>
    <phoneticPr fontId="69" type="Hiragana"/>
  </si>
  <si>
    <t>人</t>
    <rPh sb="0" eb="1">
      <t>にん</t>
    </rPh>
    <phoneticPr fontId="69" type="Hiragana"/>
  </si>
  <si>
    <t>・</t>
    <phoneticPr fontId="69" type="Hiragana"/>
  </si>
  <si>
    <t>女</t>
    <rPh sb="0" eb="1">
      <t>おんな</t>
    </rPh>
    <phoneticPr fontId="69" type="Hiragana"/>
  </si>
  <si>
    <t>計</t>
    <rPh sb="0" eb="1">
      <t>けい</t>
    </rPh>
    <phoneticPr fontId="69"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</si>
  <si>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9" type="Hiragana"/>
  </si>
  <si>
    <t>氏　名</t>
    <rPh sb="0" eb="1">
      <t>ふり</t>
    </rPh>
    <rPh sb="2" eb="3">
      <t>がな</t>
    </rPh>
    <phoneticPr fontId="69" type="Hiragana"/>
  </si>
  <si>
    <t>電　話</t>
    <rPh sb="0" eb="1">
      <t>でん</t>
    </rPh>
    <rPh sb="2" eb="3">
      <t>はなし</t>
    </rPh>
    <phoneticPr fontId="69" type="Hiragana"/>
  </si>
  <si>
    <t>宿泊施設名
該当に○印</t>
    <rPh sb="0" eb="1">
      <t>やど</t>
    </rPh>
    <rPh sb="1" eb="2">
      <t>はく</t>
    </rPh>
    <rPh sb="2" eb="3">
      <t>し</t>
    </rPh>
    <rPh sb="3" eb="4">
      <t>せつ</t>
    </rPh>
    <rPh sb="4" eb="5">
      <t>めい</t>
    </rPh>
    <rPh sb="6" eb="7">
      <t>がい</t>
    </rPh>
    <rPh sb="7" eb="8">
      <t>とう</t>
    </rPh>
    <rPh sb="10" eb="11">
      <t>いん</t>
    </rPh>
    <phoneticPr fontId="69" type="Hiragana"/>
  </si>
  <si>
    <t>宿泊月日</t>
    <rPh sb="0" eb="2">
      <t>しゅくはく</t>
    </rPh>
    <rPh sb="2" eb="4">
      <t>つきひ</t>
    </rPh>
    <phoneticPr fontId="69" type="Hiragana"/>
  </si>
  <si>
    <t>宿泊者数</t>
    <rPh sb="0" eb="3">
      <t>しゅくはくしゃ</t>
    </rPh>
    <rPh sb="3" eb="4">
      <t>すう</t>
    </rPh>
    <phoneticPr fontId="69" type="Hiragana"/>
  </si>
  <si>
    <t>宿　 泊 　者 　の 　内　 訳　　（人）</t>
    <rPh sb="0" eb="1">
      <t>やど</t>
    </rPh>
    <rPh sb="3" eb="4">
      <t>はく</t>
    </rPh>
    <rPh sb="6" eb="7">
      <t>もの</t>
    </rPh>
    <rPh sb="12" eb="13">
      <t>ない</t>
    </rPh>
    <rPh sb="15" eb="16">
      <t>わけ</t>
    </rPh>
    <rPh sb="19" eb="20">
      <t>にん</t>
    </rPh>
    <phoneticPr fontId="69" type="Hiragana"/>
  </si>
  <si>
    <t>使用料
（利用料金）</t>
    <rPh sb="0" eb="3">
      <t>しようりょう</t>
    </rPh>
    <rPh sb="5" eb="8">
      <t>りようりょう</t>
    </rPh>
    <rPh sb="8" eb="9">
      <t>きん</t>
    </rPh>
    <phoneticPr fontId="69" type="Hiragana"/>
  </si>
  <si>
    <t>小中学生</t>
    <rPh sb="0" eb="1">
      <t>しょう</t>
    </rPh>
    <rPh sb="1" eb="4">
      <t>ちゅうがくせい</t>
    </rPh>
    <phoneticPr fontId="69" type="Hiragana"/>
  </si>
  <si>
    <t>高校生等</t>
    <rPh sb="0" eb="3">
      <t>こうこうせい</t>
    </rPh>
    <rPh sb="3" eb="4">
      <t>とう</t>
    </rPh>
    <phoneticPr fontId="69" type="Hiragana"/>
  </si>
  <si>
    <t>一般・学生</t>
    <rPh sb="0" eb="2">
      <t>いっぱん</t>
    </rPh>
    <rPh sb="3" eb="5">
      <t>がくせい</t>
    </rPh>
    <phoneticPr fontId="69" type="Hiragana"/>
  </si>
  <si>
    <t>就学前</t>
    <rPh sb="0" eb="3">
      <t>しゅうがくまえ</t>
    </rPh>
    <phoneticPr fontId="69"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</si>
  <si>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9" type="Hiragana"/>
  </si>
  <si>
    <t>使用料計
（利用料金計）</t>
    <rPh sb="0" eb="3">
      <t>しようりょう</t>
    </rPh>
    <rPh sb="3" eb="4">
      <t>けい</t>
    </rPh>
    <rPh sb="6" eb="9">
      <t>りようりょう</t>
    </rPh>
    <rPh sb="9" eb="10">
      <t>きん</t>
    </rPh>
    <rPh sb="10" eb="11">
      <t>けい</t>
    </rPh>
    <phoneticPr fontId="69" type="Hiragana"/>
  </si>
  <si>
    <t>利　用　の　条　件　又　 は   制   限</t>
    <rPh sb="0" eb="1">
      <t>り</t>
    </rPh>
    <rPh sb="2" eb="3">
      <t>よう</t>
    </rPh>
    <rPh sb="6" eb="7">
      <t>じょう</t>
    </rPh>
    <rPh sb="8" eb="9">
      <t>けん</t>
    </rPh>
    <rPh sb="10" eb="11">
      <t>また</t>
    </rPh>
    <rPh sb="17" eb="18">
      <t>せい</t>
    </rPh>
    <rPh sb="21" eb="22">
      <t>きり</t>
    </rPh>
    <phoneticPr fontId="69" type="Hiragana"/>
  </si>
  <si>
    <t>※　太線内だけ記入してください。</t>
    <rPh sb="2" eb="4">
      <t>ふとせん</t>
    </rPh>
    <rPh sb="4" eb="5">
      <t>ない</t>
    </rPh>
    <rPh sb="7" eb="9">
      <t>きにゅう</t>
    </rPh>
    <phoneticPr fontId="69" type="Hiragana"/>
  </si>
  <si>
    <t>※　合同合宿は学校ごとに提出してください。</t>
    <rPh sb="2" eb="4">
      <t>ごうどう</t>
    </rPh>
    <rPh sb="4" eb="6">
      <t>がっしゅく</t>
    </rPh>
    <rPh sb="7" eb="9">
      <t>がっこう</t>
    </rPh>
    <rPh sb="12" eb="14">
      <t>ていしゅつ</t>
    </rPh>
    <phoneticPr fontId="69"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</si>
  <si>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9"/>
  </si>
  <si>
    <t>　様</t>
    <phoneticPr fontId="64"/>
  </si>
  <si>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</si>
  <si>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64"/>
  </si>
  <si>
    <t>下記のとおり埼玉県立大滝げんきプラザの利用を許可します。</t>
  </si>
  <si>
    <t>様</t>
    <rPh sb="0" eb="1">
      <t>サマ</t>
    </rPh>
    <phoneticPr fontId="1"/>
  </si>
  <si>
    <t>宿泊室</t>
    <rPh sb="0" eb="1">
      <t>やど</t>
    </rPh>
    <rPh sb="1" eb="2">
      <t>はく</t>
    </rPh>
    <rPh sb="2" eb="3">
      <t>しつ</t>
    </rPh>
    <phoneticPr fontId="69"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</si>
  <si>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</si>
  <si>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</si>
  <si>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</si>
  <si>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</si>
  <si>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</si>
  <si>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</si>
  <si>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</si>
  <si>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</si>
  <si>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さつまいも
天ぷら</t>
    <rPh sb="6" eb="7">
      <t>テン</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</si>
  <si>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</si>
  <si>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</si>
  <si>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</si>
  <si>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r>
      <rPr>
        <b/>
        <sz val="14"/>
        <color indexed="10"/>
        <rFont val="BIZ UDPゴシック"/>
        <family val="3"/>
        <charset val="128"/>
      </rPr>
      <t xml:space="preserve">初日の昼食で、到着後すぐに食堂利用を希望される場合は、午前11時までに到着してください。
「炊事場内訳」には使用する炊事場ごとのセット数をご記入ください。（１セット８人分）
</t>
    </r>
    <r>
      <rPr>
        <b/>
        <sz val="14"/>
        <color rgb="FFFF0000"/>
        <rFont val="BIZ UDPゴシック"/>
        <family val="3"/>
        <charset val="128"/>
      </rPr>
      <t>「その他」の各注文は、特別な事情がない限り、同じ種類にまとめてください。</t>
    </r>
    <r>
      <rPr>
        <sz val="14"/>
        <color indexed="10"/>
        <rFont val="BIZ UDPゴシック"/>
        <family val="3"/>
        <charset val="128"/>
      </rPr>
      <t xml:space="preserve">
</t>
    </r>
    <r>
      <rPr>
        <b/>
        <sz val="14"/>
        <color indexed="10"/>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</si>
  <si>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</si>
  <si>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</si>
  <si>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</si>
  <si>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</si>
  <si>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9" type="Hiragana"/>
  </si>
  <si>
    <t>入所式</t>
    <rPh sb="0" eb="3">
      <t>ニュウショシキ</t>
    </rPh>
    <phoneticPr fontId="1"/>
  </si>
  <si>
    <t>飯盒炊爨・レク・集団行動</t>
    <rPh sb="0" eb="4">
      <t>ハンゴウスイサン</t>
    </rPh>
    <rPh sb="8" eb="10">
      <t>シュウダン</t>
    </rPh>
    <rPh sb="10" eb="12">
      <t>コウドウ</t>
    </rPh>
    <phoneticPr fontId="64"/>
  </si>
  <si>
    <t>受付年月日</t>
    <rPh sb="0" eb="2">
      <t>ウケツケ</t>
    </rPh>
    <rPh sb="2" eb="5">
      <t>ネンガッピ</t>
    </rPh>
    <phoneticPr fontId="69"/>
  </si>
  <si>
    <t>学校名</t>
    <rPh sb="0" eb="2">
      <t>ガッコウ</t>
    </rPh>
    <rPh sb="2" eb="3">
      <t>メイ</t>
    </rPh>
    <phoneticPr fontId="69"/>
  </si>
  <si>
    <t>分類</t>
    <rPh sb="0" eb="2">
      <t>ブンルイ</t>
    </rPh>
    <phoneticPr fontId="69"/>
  </si>
  <si>
    <t>校長名</t>
    <rPh sb="0" eb="2">
      <t>コウチョウ</t>
    </rPh>
    <rPh sb="2" eb="3">
      <t>メイ</t>
    </rPh>
    <phoneticPr fontId="69"/>
  </si>
  <si>
    <t>担当者</t>
    <rPh sb="0" eb="3">
      <t>タントウシャ</t>
    </rPh>
    <phoneticPr fontId="69"/>
  </si>
  <si>
    <t>郵便番号</t>
    <rPh sb="0" eb="4">
      <t>ユウビンバンゴウ</t>
    </rPh>
    <phoneticPr fontId="69"/>
  </si>
  <si>
    <t>住所</t>
    <rPh sb="0" eb="2">
      <t>ジュウショ</t>
    </rPh>
    <phoneticPr fontId="69"/>
  </si>
  <si>
    <t>電話</t>
    <rPh sb="0" eb="2">
      <t>デンワ</t>
    </rPh>
    <phoneticPr fontId="69"/>
  </si>
  <si>
    <t>学年</t>
    <rPh sb="0" eb="2">
      <t>ガクネン</t>
    </rPh>
    <phoneticPr fontId="69"/>
  </si>
  <si>
    <t>学級数</t>
    <rPh sb="0" eb="2">
      <t>ガッキュウ</t>
    </rPh>
    <rPh sb="2" eb="3">
      <t>スウ</t>
    </rPh>
    <phoneticPr fontId="69"/>
  </si>
  <si>
    <t>男</t>
    <rPh sb="0" eb="1">
      <t>オトコ</t>
    </rPh>
    <phoneticPr fontId="69"/>
  </si>
  <si>
    <t>女</t>
    <rPh sb="0" eb="1">
      <t>オンナ</t>
    </rPh>
    <phoneticPr fontId="69"/>
  </si>
  <si>
    <t>引率男</t>
    <rPh sb="0" eb="2">
      <t>インソツ</t>
    </rPh>
    <rPh sb="2" eb="3">
      <t>オトコ</t>
    </rPh>
    <phoneticPr fontId="69"/>
  </si>
  <si>
    <t>引率女</t>
    <rPh sb="0" eb="2">
      <t>インソツ</t>
    </rPh>
    <rPh sb="2" eb="3">
      <t>ジョ</t>
    </rPh>
    <phoneticPr fontId="69"/>
  </si>
  <si>
    <t>目的</t>
    <rPh sb="0" eb="2">
      <t>モクテキ</t>
    </rPh>
    <phoneticPr fontId="69"/>
  </si>
  <si>
    <t xml:space="preserve">   　から　 　　　まで　</t>
    <phoneticPr fontId="64"/>
  </si>
  <si>
    <t>テント</t>
    <phoneticPr fontId="64"/>
  </si>
  <si>
    <t>体育館</t>
    <rPh sb="0" eb="3">
      <t>タイイクカン</t>
    </rPh>
    <phoneticPr fontId="69"/>
  </si>
  <si>
    <t>多目的広場</t>
    <rPh sb="0" eb="5">
      <t>タモクテキヒロバ</t>
    </rPh>
    <phoneticPr fontId="69"/>
  </si>
  <si>
    <t>研修室</t>
    <rPh sb="0" eb="3">
      <t>ケンシュウシツ</t>
    </rPh>
    <phoneticPr fontId="69"/>
  </si>
  <si>
    <t>天文台</t>
    <rPh sb="0" eb="3">
      <t>テンモンダイ</t>
    </rPh>
    <phoneticPr fontId="64"/>
  </si>
  <si>
    <t>備考</t>
    <rPh sb="0" eb="2">
      <t>ビコウ</t>
    </rPh>
    <phoneticPr fontId="64"/>
  </si>
  <si>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</si>
  <si>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</si>
  <si>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</si>
  <si>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</si>
  <si>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</si>
  <si>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</si>
  <si>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</si>
  <si>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</si>
  <si>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</si>
  <si>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</si>
  <si>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</si>
  <si>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</si>
  <si>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</si>
  <si>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</si>
  <si>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</si>
  <si>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</si>
  <si>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</si>
  <si>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</si>
  <si>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</si>
  <si>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</si>
  <si>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</si>
  <si>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</si>
  <si>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</si>
  <si>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</si>
  <si>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</si>
  <si>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</si>
  <si>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</si>
  <si>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</si>
  <si>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</si>
  <si>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</si>
  <si>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</si>
  <si>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</si>
  <si>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</si>
  <si>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</si>
  <si>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</si>
  <si>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</si>
  <si>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</si>
  <si>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</si>
  <si>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</si>
  <si>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</si>
  <si>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</si>
  <si>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</si>
  <si>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</si>
  <si>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</si>
  <si>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</si>
  <si>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</si>
  <si>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</si>
  <si>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</si>
  <si>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</si>
  <si>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</si>
  <si>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</si>
  <si>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</si>
  <si>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</si>
  <si>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</si>
  <si>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</si>
  <si>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</si>
  <si>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</si>
  <si>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</si>
  <si>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</si>
  <si>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</si>
  <si>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</si>
  <si>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</si>
  <si>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</si>
  <si>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</si>
  <si>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</si>
  <si>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</si>
  <si>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</si>
  <si>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</si>
  <si>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</si>
  <si>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</si>
  <si>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</si>
  <si>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</si>
  <si>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</si>
  <si>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</si>
  <si>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</si>
  <si>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</si>
  <si>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</si>
  <si>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</si>
  <si>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</si>
  <si>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</si>
  <si>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</si>
  <si>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</si>
  <si>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</si>
  <si>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</si>
  <si>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</si>
  <si>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</si>
  <si>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</si>
  <si>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飲料①</t>
    <rPh sb="0" eb="2">
      <t>インリョウ</t>
    </rPh>
    <phoneticPr fontId="1"/>
  </si>
  <si>
    <t>消耗品</t>
    <rPh sb="0" eb="3">
      <t>ショウモウヒン</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</si>
  <si>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</si>
  <si>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</si>
  <si>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</si>
  <si>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</si>
  <si>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</si>
  <si>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</si>
  <si>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</si>
  <si>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</si>
  <si>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</si>
  <si>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</si>
  <si>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</si>
  <si>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</si>
  <si>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</si>
  <si>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</si>
  <si>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64"/>
  </si>
  <si>
    <t>シャーベット</t>
    <phoneticPr fontId="2"/>
  </si>
  <si>
    <t>数等</t>
    <rPh sb="0" eb="1">
      <t>カズ</t>
    </rPh>
    <rPh sb="1" eb="2">
      <t>ナド</t>
    </rPh>
    <phoneticPr fontId="1"/>
  </si>
  <si>
    <t>からあげ弁当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</si>
</sst>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1">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sz val="9"/>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9"/>
      <color theme="1"/>
      <name val="BIZ UDPゴシック"/>
      <family val="3"/>
      <charset val="128"/>
    </font>
    <font>
      <sz val="8"/>
      <color indexed="8"/>
      <name val="BIZ UDPゴシック"/>
      <family val="3"/>
      <charset val="128"/>
    </font>
    <font>
      <sz val="11"/>
      <color indexed="8"/>
      <name val="BIZ UDPゴシック"/>
      <family val="3"/>
      <charset val="128"/>
    </font>
    <font>
      <sz val="12"/>
      <color indexed="10"/>
      <name val="BIZ UDPゴシック"/>
      <family val="3"/>
      <charset val="128"/>
    </font>
    <font>
      <sz val="11"/>
      <color theme="1"/>
      <name val="BIZ UDPゴシック"/>
      <family val="3"/>
      <charset val="128"/>
    </font>
    <font>
      <sz val="12"/>
      <color rgb="FF000000"/>
      <name val="BIZ UDPゴシック"/>
      <family val="3"/>
      <charset val="128"/>
    </font>
    <font>
      <sz val="14"/>
      <color indexed="10"/>
      <name val="BIZ UDPゴシック"/>
      <family val="3"/>
      <charset val="128"/>
    </font>
    <font>
      <b/>
      <sz val="14"/>
      <color indexed="10"/>
      <name val="BIZ UDPゴシック"/>
      <family val="3"/>
      <charset val="128"/>
    </font>
    <font>
      <b/>
      <sz val="14"/>
      <color rgb="FFFF000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lignment vertical="center"/>
    </xf>
    <xf numFmtId="0" fontId="65" fillId="0" borderId="0" applyNumberFormat="0" applyFill="0" applyBorder="0" applyAlignment="0" applyProtection="0">
      <alignment vertical="center"/>
    </xf>
    <xf numFmtId="0" fontId="66" fillId="0" borderId="0">
      <alignment vertical="center"/>
    </xf>
  </cellStyleXfs>
  <cellXfs count="1145">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3" fillId="0" borderId="0" xfId="2" applyFont="1" applyAlignment="1">
      <alignment shrinkToFit="1"/>
    </xf>
    <xf numFmtId="0" fontId="36" fillId="0" borderId="0" xfId="2" applyFont="1">
      <alignment vertical="center"/>
    </xf>
    <xf numFmtId="0" fontId="37" fillId="0" borderId="0" xfId="2" applyFont="1">
      <alignment vertical="center"/>
    </xf>
    <xf numFmtId="0" fontId="33"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32" fillId="3" borderId="86" xfId="2" applyFont="1" applyFill="1" applyBorder="1" applyAlignment="1">
      <alignment horizontal="center" vertical="center" shrinkToFit="1"/>
    </xf>
    <xf numFmtId="0" fontId="32" fillId="0" borderId="87" xfId="2" applyFont="1" applyBorder="1" applyAlignment="1" applyProtection="1">
      <alignment horizontal="center" vertical="center" shrinkToFit="1"/>
      <protection locked="0"/>
    </xf>
    <xf numFmtId="0" fontId="40" fillId="3" borderId="87" xfId="2" applyFont="1" applyFill="1" applyBorder="1" applyAlignment="1">
      <alignment horizontal="center" vertical="center" shrinkToFit="1"/>
    </xf>
    <xf numFmtId="0" fontId="32" fillId="3" borderId="87" xfId="2" applyFont="1" applyFill="1" applyBorder="1" applyAlignment="1">
      <alignment horizontal="center" vertical="center" shrinkToFit="1"/>
    </xf>
    <xf numFmtId="0" fontId="32" fillId="0" borderId="88" xfId="2" applyFont="1" applyBorder="1" applyAlignment="1" applyProtection="1">
      <alignment horizontal="center" vertical="center" shrinkToFit="1"/>
      <protection locked="0"/>
    </xf>
    <xf numFmtId="0" fontId="50" fillId="3" borderId="34" xfId="2" applyFont="1" applyFill="1" applyBorder="1" applyAlignment="1">
      <alignment vertical="center" textRotation="255" wrapText="1" shrinkToFit="1"/>
    </xf>
    <xf numFmtId="0" fontId="50" fillId="3" borderId="39" xfId="2" applyFont="1" applyFill="1" applyBorder="1" applyAlignment="1">
      <alignment vertical="center" wrapText="1" shrinkToFit="1"/>
    </xf>
    <xf numFmtId="0" fontId="50" fillId="3" borderId="0" xfId="2" applyFont="1" applyFill="1" applyAlignment="1">
      <alignment vertical="center" wrapText="1" shrinkToFit="1"/>
    </xf>
    <xf numFmtId="0" fontId="50" fillId="3" borderId="34" xfId="2" applyFont="1" applyFill="1" applyBorder="1" applyAlignment="1">
      <alignment vertical="center" wrapText="1" shrinkToFit="1"/>
    </xf>
    <xf numFmtId="0" fontId="50" fillId="3" borderId="84" xfId="2" applyFont="1" applyFill="1" applyBorder="1" applyAlignment="1">
      <alignment vertical="center" wrapText="1" shrinkToFit="1"/>
    </xf>
    <xf numFmtId="0" fontId="50" fillId="3" borderId="4" xfId="2" applyFont="1" applyFill="1" applyBorder="1" applyAlignment="1">
      <alignment vertical="center" wrapText="1" shrinkToFit="1"/>
    </xf>
    <xf numFmtId="0" fontId="50" fillId="3" borderId="85" xfId="2" applyFont="1" applyFill="1" applyBorder="1" applyAlignment="1">
      <alignment vertical="center" wrapText="1" shrinkToFit="1"/>
    </xf>
    <xf numFmtId="0" fontId="32" fillId="0" borderId="0" xfId="2" applyFont="1">
      <alignment vertical="center"/>
    </xf>
    <xf numFmtId="0" fontId="59" fillId="0" borderId="0" xfId="2" applyFont="1" applyAlignment="1">
      <alignment vertical="center" wrapText="1" shrinkToFit="1"/>
    </xf>
    <xf numFmtId="0" fontId="56" fillId="0" borderId="0" xfId="2" applyFont="1" applyAlignment="1">
      <alignment vertical="top" wrapText="1" shrinkToFit="1"/>
    </xf>
    <xf numFmtId="0" fontId="56"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7" fillId="0" borderId="0" xfId="8" applyFont="1">
      <alignment vertical="center"/>
    </xf>
    <xf numFmtId="0" fontId="66" fillId="0" borderId="0" xfId="8">
      <alignment vertical="center"/>
    </xf>
    <xf numFmtId="0" fontId="67" fillId="0" borderId="4" xfId="8" applyFont="1" applyBorder="1">
      <alignment vertical="center"/>
    </xf>
    <xf numFmtId="0" fontId="67" fillId="0" borderId="12" xfId="8" applyFont="1" applyBorder="1">
      <alignment vertical="center"/>
    </xf>
    <xf numFmtId="0" fontId="67" fillId="0" borderId="13" xfId="8" applyFont="1" applyBorder="1">
      <alignment vertical="center"/>
    </xf>
    <xf numFmtId="0" fontId="67" fillId="0" borderId="59" xfId="8" applyFont="1" applyBorder="1">
      <alignment vertical="center"/>
    </xf>
    <xf numFmtId="0" fontId="67" fillId="0" borderId="130" xfId="8" applyFont="1" applyBorder="1">
      <alignment vertical="center"/>
    </xf>
    <xf numFmtId="0" fontId="67" fillId="0" borderId="8" xfId="8" applyFont="1" applyBorder="1">
      <alignment vertical="center"/>
    </xf>
    <xf numFmtId="0" fontId="67" fillId="0" borderId="0" xfId="8" applyFont="1" applyAlignment="1">
      <alignment horizontal="right" vertical="center"/>
    </xf>
    <xf numFmtId="182" fontId="67" fillId="0" borderId="0" xfId="8" applyNumberFormat="1" applyFont="1" applyAlignment="1" applyProtection="1">
      <alignment horizontal="left" vertical="center"/>
      <protection locked="0"/>
    </xf>
    <xf numFmtId="0" fontId="67" fillId="0" borderId="0" xfId="8" applyFont="1" applyAlignment="1">
      <alignment horizontal="left" vertical="center" shrinkToFit="1"/>
    </xf>
    <xf numFmtId="0" fontId="67" fillId="0" borderId="8" xfId="8" applyFont="1" applyBorder="1" applyAlignment="1">
      <alignment horizontal="left" vertical="center" shrinkToFit="1"/>
    </xf>
    <xf numFmtId="14" fontId="66" fillId="0" borderId="0" xfId="8" applyNumberFormat="1">
      <alignment vertical="center"/>
    </xf>
    <xf numFmtId="0" fontId="67" fillId="0" borderId="0" xfId="8" applyFont="1" applyAlignment="1">
      <alignment horizontal="left" vertical="center"/>
    </xf>
    <xf numFmtId="183" fontId="66" fillId="0" borderId="0" xfId="8" applyNumberFormat="1">
      <alignment vertical="center"/>
    </xf>
    <xf numFmtId="184" fontId="66" fillId="0" borderId="0" xfId="8" applyNumberFormat="1">
      <alignment vertical="center"/>
    </xf>
    <xf numFmtId="178" fontId="71" fillId="0" borderId="139" xfId="8" applyNumberFormat="1" applyFont="1" applyBorder="1" applyProtection="1">
      <alignment vertical="center"/>
      <protection locked="0"/>
    </xf>
    <xf numFmtId="178" fontId="71" fillId="0" borderId="149" xfId="8" applyNumberFormat="1" applyFont="1" applyBorder="1" applyAlignment="1">
      <alignment vertical="top" wrapText="1"/>
    </xf>
    <xf numFmtId="181" fontId="66" fillId="0" borderId="0" xfId="8" applyNumberFormat="1">
      <alignment vertical="center"/>
    </xf>
    <xf numFmtId="178" fontId="71" fillId="0" borderId="0" xfId="8" applyNumberFormat="1" applyFont="1">
      <alignment vertical="center"/>
    </xf>
    <xf numFmtId="178" fontId="71" fillId="0" borderId="150" xfId="8" applyNumberFormat="1" applyFont="1" applyBorder="1">
      <alignment vertical="center"/>
    </xf>
    <xf numFmtId="178" fontId="71" fillId="0" borderId="147" xfId="8" applyNumberFormat="1" applyFont="1" applyBorder="1" applyProtection="1">
      <alignment vertical="center"/>
      <protection locked="0"/>
    </xf>
    <xf numFmtId="178" fontId="71" fillId="0" borderId="150" xfId="8" applyNumberFormat="1" applyFont="1" applyBorder="1" applyAlignment="1">
      <alignment vertical="top"/>
    </xf>
    <xf numFmtId="178" fontId="71" fillId="0" borderId="143" xfId="8" applyNumberFormat="1" applyFont="1" applyBorder="1" applyProtection="1">
      <alignment vertical="center"/>
      <protection locked="0"/>
    </xf>
    <xf numFmtId="178" fontId="71" fillId="0" borderId="151" xfId="8" applyNumberFormat="1" applyFont="1" applyBorder="1" applyAlignment="1">
      <alignment vertical="top"/>
    </xf>
    <xf numFmtId="185" fontId="66" fillId="0" borderId="0" xfId="8" applyNumberFormat="1">
      <alignment vertical="center"/>
    </xf>
    <xf numFmtId="0" fontId="67" fillId="0" borderId="139" xfId="8" applyFont="1" applyBorder="1" applyAlignment="1">
      <alignment horizontal="center" vertical="center"/>
    </xf>
    <xf numFmtId="0" fontId="67" fillId="0" borderId="147" xfId="8" applyFont="1" applyBorder="1" applyAlignment="1">
      <alignment horizontal="center" vertical="center"/>
    </xf>
    <xf numFmtId="0" fontId="67" fillId="0" borderId="143" xfId="8" applyFont="1" applyBorder="1" applyAlignment="1">
      <alignment horizontal="center" vertical="center"/>
    </xf>
    <xf numFmtId="0" fontId="67" fillId="0" borderId="0" xfId="8" applyFont="1" applyAlignment="1" applyProtection="1">
      <alignment vertical="top" shrinkToFit="1"/>
      <protection locked="0"/>
    </xf>
    <xf numFmtId="0" fontId="67" fillId="0" borderId="8" xfId="8" applyFont="1" applyBorder="1" applyAlignment="1" applyProtection="1">
      <alignment vertical="top" shrinkToFit="1"/>
      <protection locked="0"/>
    </xf>
    <xf numFmtId="0" fontId="77" fillId="0" borderId="18" xfId="8" applyFont="1" applyBorder="1" applyProtection="1">
      <alignment vertical="center"/>
      <protection locked="0"/>
    </xf>
    <xf numFmtId="0" fontId="67" fillId="0" borderId="18" xfId="8" applyFont="1" applyBorder="1" applyProtection="1">
      <alignment vertical="center"/>
      <protection locked="0"/>
    </xf>
    <xf numFmtId="0" fontId="77" fillId="0" borderId="23" xfId="8" applyFont="1" applyBorder="1" applyProtection="1">
      <alignment vertical="center"/>
      <protection locked="0"/>
    </xf>
    <xf numFmtId="0" fontId="67"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71" fillId="0" borderId="139" xfId="8" applyNumberFormat="1" applyFont="1" applyBorder="1">
      <alignment vertical="center"/>
    </xf>
    <xf numFmtId="178" fontId="71" fillId="0" borderId="18" xfId="8" applyNumberFormat="1" applyFont="1" applyBorder="1">
      <alignment vertical="center"/>
    </xf>
    <xf numFmtId="178" fontId="71" fillId="0" borderId="149" xfId="8" applyNumberFormat="1" applyFont="1" applyBorder="1">
      <alignment vertical="center"/>
    </xf>
    <xf numFmtId="178" fontId="71" fillId="0" borderId="143" xfId="8" applyNumberFormat="1" applyFont="1" applyBorder="1">
      <alignment vertical="center"/>
    </xf>
    <xf numFmtId="178" fontId="71" fillId="0" borderId="23" xfId="8" applyNumberFormat="1" applyFont="1" applyBorder="1">
      <alignment vertical="center"/>
    </xf>
    <xf numFmtId="178" fontId="71" fillId="0" borderId="151" xfId="8" applyNumberFormat="1" applyFont="1" applyBorder="1">
      <alignment vertical="center"/>
    </xf>
    <xf numFmtId="178" fontId="71" fillId="0" borderId="0" xfId="8" applyNumberFormat="1" applyFont="1" applyAlignment="1">
      <alignment horizontal="center" vertical="center"/>
    </xf>
    <xf numFmtId="178" fontId="78" fillId="0" borderId="0" xfId="8" applyNumberFormat="1" applyFont="1">
      <alignment vertical="center"/>
    </xf>
    <xf numFmtId="178" fontId="78" fillId="0" borderId="150" xfId="8" applyNumberFormat="1" applyFont="1" applyBorder="1">
      <alignment vertical="center"/>
    </xf>
    <xf numFmtId="178" fontId="78" fillId="0" borderId="147" xfId="8" applyNumberFormat="1" applyFont="1" applyBorder="1" applyAlignment="1">
      <alignment horizontal="right" vertical="center"/>
    </xf>
    <xf numFmtId="178" fontId="71" fillId="0" borderId="147" xfId="8" applyNumberFormat="1" applyFont="1" applyBorder="1" applyAlignment="1">
      <alignment horizontal="right" vertical="center"/>
    </xf>
    <xf numFmtId="178" fontId="78" fillId="0" borderId="0" xfId="8" applyNumberFormat="1" applyFont="1" applyAlignment="1">
      <alignment horizontal="center" vertical="center"/>
    </xf>
    <xf numFmtId="177" fontId="67" fillId="0" borderId="18" xfId="8" applyNumberFormat="1" applyFont="1" applyBorder="1" applyAlignment="1">
      <alignment vertical="center" shrinkToFit="1"/>
    </xf>
    <xf numFmtId="177" fontId="67" fillId="0" borderId="23" xfId="8" applyNumberFormat="1" applyFont="1" applyBorder="1" applyAlignment="1">
      <alignment vertical="center" shrinkToFit="1"/>
    </xf>
    <xf numFmtId="0" fontId="66"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9"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7" fillId="0" borderId="23" xfId="8" applyFont="1" applyBorder="1" applyAlignment="1">
      <alignment horizontal="centerContinuous" vertical="center"/>
    </xf>
    <xf numFmtId="0" fontId="67" fillId="0" borderId="23" xfId="8" applyFont="1" applyBorder="1" applyAlignment="1">
      <alignment horizontal="right" vertical="center"/>
    </xf>
    <xf numFmtId="187" fontId="67" fillId="0" borderId="23" xfId="8" applyNumberFormat="1" applyFont="1" applyBorder="1" applyAlignment="1">
      <alignment horizontal="left" vertical="center"/>
    </xf>
    <xf numFmtId="0" fontId="67" fillId="0" borderId="23" xfId="8" applyFont="1" applyBorder="1">
      <alignment vertical="center"/>
    </xf>
    <xf numFmtId="182" fontId="67" fillId="0" borderId="0" xfId="8" applyNumberFormat="1" applyFont="1" applyAlignment="1">
      <alignment horizontal="left" vertical="center"/>
    </xf>
    <xf numFmtId="178" fontId="67" fillId="0" borderId="0" xfId="8" applyNumberFormat="1" applyFont="1" applyAlignment="1">
      <alignment horizontal="left" vertical="center" shrinkToFit="1"/>
    </xf>
    <xf numFmtId="178" fontId="67" fillId="0" borderId="8" xfId="8" applyNumberFormat="1" applyFont="1" applyBorder="1" applyAlignment="1">
      <alignment horizontal="left" vertical="center" shrinkToFit="1"/>
    </xf>
    <xf numFmtId="0" fontId="67" fillId="0" borderId="18" xfId="8" applyFont="1" applyBorder="1" applyAlignment="1">
      <alignment vertical="center" wrapText="1"/>
    </xf>
    <xf numFmtId="0" fontId="67" fillId="0" borderId="23" xfId="8" applyFont="1" applyBorder="1" applyAlignment="1">
      <alignment vertical="center" wrapText="1"/>
    </xf>
    <xf numFmtId="0" fontId="67" fillId="0" borderId="139" xfId="8" applyFont="1" applyBorder="1">
      <alignment vertical="center"/>
    </xf>
    <xf numFmtId="0" fontId="67" fillId="0" borderId="147" xfId="8" applyFont="1" applyBorder="1">
      <alignment vertical="center"/>
    </xf>
    <xf numFmtId="0" fontId="67" fillId="0" borderId="143" xfId="8" applyFont="1" applyBorder="1">
      <alignment vertical="center"/>
    </xf>
    <xf numFmtId="178" fontId="71" fillId="0" borderId="147" xfId="8" applyNumberFormat="1" applyFont="1" applyBorder="1">
      <alignment vertical="center"/>
    </xf>
    <xf numFmtId="0" fontId="67" fillId="0" borderId="18" xfId="8" applyFont="1" applyBorder="1">
      <alignment vertical="center"/>
    </xf>
    <xf numFmtId="14" fontId="4" fillId="0" borderId="0" xfId="1" applyNumberFormat="1" applyFont="1" applyAlignment="1">
      <alignment horizontal="left" vertical="center"/>
    </xf>
    <xf numFmtId="179" fontId="66" fillId="0" borderId="0" xfId="8" applyNumberFormat="1">
      <alignment vertical="center"/>
    </xf>
    <xf numFmtId="183" fontId="66" fillId="0" borderId="0" xfId="8" applyNumberFormat="1" applyAlignment="1">
      <alignment horizontal="center" vertical="center"/>
    </xf>
    <xf numFmtId="49" fontId="67" fillId="0" borderId="0" xfId="8" applyNumberFormat="1" applyFont="1" applyAlignment="1">
      <alignment horizontal="left" vertical="center"/>
    </xf>
    <xf numFmtId="0" fontId="67"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7" fillId="0" borderId="0" xfId="8" applyNumberFormat="1" applyFont="1" applyAlignment="1">
      <alignment vertical="center" shrinkToFit="1"/>
    </xf>
    <xf numFmtId="0" fontId="77" fillId="0" borderId="0" xfId="8" applyFont="1" applyProtection="1">
      <alignment vertical="center"/>
      <protection locked="0"/>
    </xf>
    <xf numFmtId="0" fontId="67" fillId="0" borderId="0" xfId="8" applyFont="1" applyProtection="1">
      <alignment vertical="center"/>
      <protection locked="0"/>
    </xf>
    <xf numFmtId="20" fontId="0" fillId="0" borderId="0" xfId="0" applyNumberFormat="1">
      <alignment vertical="center"/>
    </xf>
    <xf numFmtId="0" fontId="83" fillId="0" borderId="0" xfId="0" applyFont="1">
      <alignment vertical="center"/>
    </xf>
    <xf numFmtId="0" fontId="84" fillId="0" borderId="0" xfId="8" applyFont="1" applyAlignment="1">
      <alignment horizontal="center" vertical="center" shrinkToFit="1"/>
    </xf>
    <xf numFmtId="49" fontId="84"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0" xfId="2" applyFont="1" applyFill="1" applyAlignment="1">
      <alignment shrinkToFit="1"/>
    </xf>
    <xf numFmtId="0" fontId="42" fillId="3" borderId="8" xfId="2" applyFont="1" applyFill="1" applyBorder="1" applyAlignment="1">
      <alignment vertical="center" shrinkToFit="1"/>
    </xf>
    <xf numFmtId="0" fontId="85" fillId="5" borderId="78" xfId="0" applyFont="1" applyFill="1" applyBorder="1" applyAlignment="1">
      <alignment horizontal="center" vertical="center" shrinkToFit="1"/>
    </xf>
    <xf numFmtId="185" fontId="85"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85" fillId="5" borderId="112" xfId="0" applyFont="1" applyFill="1" applyBorder="1" applyAlignment="1" applyProtection="1">
      <alignment horizontal="center" vertical="center" shrinkToFit="1"/>
      <protection locked="0"/>
    </xf>
    <xf numFmtId="0" fontId="85" fillId="5" borderId="112" xfId="0" applyFont="1" applyFill="1" applyBorder="1" applyAlignment="1" applyProtection="1">
      <alignment vertical="center" shrinkToFit="1"/>
      <protection locked="0"/>
    </xf>
    <xf numFmtId="0" fontId="85" fillId="5" borderId="112" xfId="0" applyFont="1" applyFill="1" applyBorder="1" applyAlignment="1" applyProtection="1">
      <alignment horizontal="left" vertical="center" shrinkToFit="1"/>
      <protection locked="0"/>
    </xf>
    <xf numFmtId="0" fontId="85"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85" fillId="5" borderId="180" xfId="0" applyFont="1" applyFill="1" applyBorder="1" applyAlignment="1">
      <alignment horizontal="center" vertical="center" shrinkToFit="1"/>
    </xf>
    <xf numFmtId="0" fontId="85" fillId="5" borderId="84" xfId="0" applyFont="1" applyFill="1" applyBorder="1" applyAlignment="1">
      <alignment horizontal="center" vertical="center" shrinkToFit="1"/>
    </xf>
    <xf numFmtId="0" fontId="85" fillId="5" borderId="181" xfId="0" applyFont="1" applyFill="1" applyBorder="1" applyAlignment="1">
      <alignment horizontal="left" vertical="center" shrinkToFit="1"/>
    </xf>
    <xf numFmtId="0" fontId="83" fillId="0" borderId="163" xfId="0" applyFont="1" applyBorder="1">
      <alignment vertical="center"/>
    </xf>
    <xf numFmtId="49" fontId="84" fillId="0" borderId="164" xfId="8" applyNumberFormat="1" applyFont="1" applyBorder="1" applyAlignment="1" applyProtection="1">
      <alignment horizontal="right" vertical="center" shrinkToFit="1"/>
      <protection locked="0"/>
    </xf>
    <xf numFmtId="0" fontId="84" fillId="0" borderId="164" xfId="8" applyFont="1" applyBorder="1" applyAlignment="1" applyProtection="1">
      <alignment vertical="center" shrinkToFit="1"/>
      <protection locked="0"/>
    </xf>
    <xf numFmtId="0" fontId="84" fillId="0" borderId="164" xfId="8" applyFont="1" applyBorder="1" applyAlignment="1" applyProtection="1">
      <alignment horizontal="center" vertical="center" shrinkToFit="1"/>
      <protection locked="0"/>
    </xf>
    <xf numFmtId="49" fontId="84" fillId="0" borderId="164" xfId="8" applyNumberFormat="1" applyFont="1" applyBorder="1" applyAlignment="1" applyProtection="1">
      <alignment vertical="center" shrinkToFit="1"/>
      <protection locked="0"/>
    </xf>
    <xf numFmtId="0" fontId="84" fillId="0" borderId="164" xfId="8" applyFont="1" applyBorder="1" applyAlignment="1">
      <alignment horizontal="center" vertical="center" shrinkToFit="1"/>
    </xf>
    <xf numFmtId="0" fontId="87" fillId="0" borderId="164" xfId="8" applyFont="1" applyBorder="1" applyAlignment="1">
      <alignment horizontal="center" vertical="center" shrinkToFit="1"/>
    </xf>
    <xf numFmtId="49" fontId="87" fillId="0" borderId="164" xfId="8" applyNumberFormat="1" applyFont="1" applyBorder="1" applyAlignment="1">
      <alignment horizontal="center" vertical="center" shrinkToFit="1"/>
    </xf>
    <xf numFmtId="0" fontId="83" fillId="0" borderId="164" xfId="0" applyFont="1" applyBorder="1" applyProtection="1">
      <alignment vertical="center"/>
      <protection locked="0"/>
    </xf>
    <xf numFmtId="0" fontId="83"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90"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3" borderId="16" xfId="0" applyFont="1"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9" fillId="3" borderId="36" xfId="0" applyFont="1" applyFill="1" applyBorder="1" applyAlignment="1">
      <alignment vertical="top" wrapText="1"/>
    </xf>
    <xf numFmtId="0" fontId="89"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9"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91" fillId="0" borderId="41" xfId="0" applyFont="1" applyBorder="1" applyAlignment="1">
      <alignment horizontal="center" vertical="center"/>
    </xf>
    <xf numFmtId="0" fontId="91" fillId="0" borderId="56" xfId="0" applyFont="1" applyBorder="1" applyAlignment="1">
      <alignment horizontal="center" vertical="center"/>
    </xf>
    <xf numFmtId="0" fontId="95" fillId="0" borderId="0" xfId="0" applyFont="1">
      <alignment vertical="center"/>
    </xf>
    <xf numFmtId="0" fontId="96" fillId="0" borderId="182" xfId="0" applyFont="1" applyBorder="1" applyAlignment="1">
      <alignment horizontal="center" vertical="center"/>
    </xf>
    <xf numFmtId="0" fontId="96" fillId="0" borderId="184" xfId="0" applyFont="1" applyBorder="1" applyAlignment="1">
      <alignment horizontal="center" vertical="center" shrinkToFit="1"/>
    </xf>
    <xf numFmtId="0" fontId="96" fillId="4" borderId="185" xfId="0" applyFont="1" applyFill="1" applyBorder="1" applyAlignment="1">
      <alignment horizontal="center" vertical="center"/>
    </xf>
    <xf numFmtId="0" fontId="96" fillId="0" borderId="184" xfId="0" applyFont="1" applyBorder="1" applyAlignment="1">
      <alignment horizontal="center" vertical="center"/>
    </xf>
    <xf numFmtId="0" fontId="96" fillId="4" borderId="182" xfId="0" applyFont="1" applyFill="1" applyBorder="1" applyAlignment="1">
      <alignment horizontal="center" vertical="center"/>
    </xf>
    <xf numFmtId="0" fontId="97" fillId="0" borderId="0" xfId="0" applyFont="1">
      <alignment vertical="center"/>
    </xf>
    <xf numFmtId="0" fontId="91" fillId="0" borderId="129" xfId="0" applyFont="1" applyBorder="1" applyAlignment="1">
      <alignment horizontal="center" vertical="center"/>
    </xf>
    <xf numFmtId="0" fontId="91" fillId="0" borderId="189" xfId="0" applyFont="1" applyBorder="1" applyAlignment="1">
      <alignment horizontal="center" vertical="center"/>
    </xf>
    <xf numFmtId="0" fontId="91"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91" fillId="0" borderId="0" xfId="0" applyFont="1">
      <alignment vertical="center"/>
    </xf>
    <xf numFmtId="0" fontId="91" fillId="0" borderId="191" xfId="0" applyFont="1" applyBorder="1">
      <alignment vertical="center"/>
    </xf>
    <xf numFmtId="0" fontId="91" fillId="0" borderId="192" xfId="0" applyFont="1" applyBorder="1">
      <alignment vertical="center"/>
    </xf>
    <xf numFmtId="177" fontId="98" fillId="0" borderId="130" xfId="0" applyNumberFormat="1" applyFont="1" applyBorder="1" applyAlignment="1">
      <alignment horizontal="center" vertical="center" shrinkToFit="1"/>
    </xf>
    <xf numFmtId="0" fontId="91" fillId="0" borderId="193" xfId="0" applyFont="1" applyBorder="1">
      <alignment vertical="center"/>
    </xf>
    <xf numFmtId="177" fontId="23" fillId="0" borderId="130" xfId="0" applyNumberFormat="1" applyFont="1" applyBorder="1" applyAlignment="1">
      <alignment horizontal="center" vertical="center" shrinkToFit="1"/>
    </xf>
    <xf numFmtId="0" fontId="91" fillId="0" borderId="0" xfId="0" applyFont="1" applyAlignment="1">
      <alignment horizontal="center" vertical="center"/>
    </xf>
    <xf numFmtId="0" fontId="91" fillId="0" borderId="191" xfId="0" applyFont="1" applyBorder="1" applyAlignment="1">
      <alignment horizontal="center" vertical="center"/>
    </xf>
    <xf numFmtId="177" fontId="98"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91" fillId="0" borderId="37" xfId="0" applyFont="1" applyBorder="1">
      <alignment vertical="center"/>
    </xf>
    <xf numFmtId="0" fontId="91" fillId="0" borderId="121" xfId="0" applyFont="1" applyBorder="1">
      <alignment vertical="center"/>
    </xf>
    <xf numFmtId="0" fontId="91" fillId="0" borderId="194" xfId="0" applyFont="1" applyBorder="1">
      <alignment vertical="center"/>
    </xf>
    <xf numFmtId="0" fontId="91" fillId="0" borderId="130" xfId="0" applyFont="1" applyBorder="1">
      <alignment vertical="center"/>
    </xf>
    <xf numFmtId="0" fontId="91" fillId="0" borderId="8" xfId="0" applyFont="1" applyBorder="1">
      <alignment vertical="center"/>
    </xf>
    <xf numFmtId="0" fontId="0" fillId="0" borderId="0" xfId="0" applyAlignment="1">
      <alignment horizontal="center" vertical="center"/>
    </xf>
    <xf numFmtId="0" fontId="99" fillId="0" borderId="58" xfId="0" applyFont="1" applyBorder="1">
      <alignment vertical="center"/>
    </xf>
    <xf numFmtId="14" fontId="99" fillId="0" borderId="58" xfId="0" applyNumberFormat="1" applyFont="1" applyBorder="1">
      <alignment vertical="center"/>
    </xf>
    <xf numFmtId="0" fontId="99" fillId="0" borderId="195" xfId="0" applyFont="1" applyBorder="1" applyAlignment="1">
      <alignment horizontal="right" vertical="center"/>
    </xf>
    <xf numFmtId="177" fontId="99" fillId="0" borderId="58" xfId="0" applyNumberFormat="1" applyFont="1" applyBorder="1">
      <alignment vertical="center"/>
    </xf>
    <xf numFmtId="20" fontId="99" fillId="0" borderId="58" xfId="0" applyNumberFormat="1" applyFont="1" applyBorder="1">
      <alignment vertical="center"/>
    </xf>
    <xf numFmtId="56" fontId="99" fillId="0" borderId="58" xfId="0" applyNumberFormat="1" applyFont="1" applyBorder="1">
      <alignment vertical="center"/>
    </xf>
    <xf numFmtId="0" fontId="99" fillId="0" borderId="0" xfId="0" applyFont="1">
      <alignment vertical="center"/>
    </xf>
    <xf numFmtId="0" fontId="99" fillId="0" borderId="196" xfId="0" applyFont="1" applyBorder="1" applyAlignment="1">
      <alignment horizontal="right" vertical="center"/>
    </xf>
    <xf numFmtId="20" fontId="99" fillId="0" borderId="0" xfId="0" applyNumberFormat="1" applyFont="1">
      <alignment vertical="center"/>
    </xf>
    <xf numFmtId="177" fontId="99" fillId="0" borderId="0" xfId="0" applyNumberFormat="1" applyFont="1">
      <alignment vertical="center"/>
    </xf>
    <xf numFmtId="0" fontId="99" fillId="0" borderId="0" xfId="0" applyFont="1" applyAlignment="1">
      <alignment horizontal="left" vertical="center"/>
    </xf>
    <xf numFmtId="14" fontId="99" fillId="0" borderId="0" xfId="0" applyNumberFormat="1" applyFont="1" applyAlignment="1">
      <alignment horizontal="left" vertical="center"/>
    </xf>
    <xf numFmtId="0" fontId="99" fillId="0" borderId="12" xfId="0" applyFont="1" applyBorder="1">
      <alignment vertical="center"/>
    </xf>
    <xf numFmtId="177" fontId="99" fillId="0" borderId="13" xfId="0" applyNumberFormat="1" applyFont="1" applyBorder="1" applyAlignment="1">
      <alignment horizontal="right" vertical="center"/>
    </xf>
    <xf numFmtId="192" fontId="99" fillId="0" borderId="0" xfId="0" applyNumberFormat="1" applyFont="1">
      <alignment vertical="center"/>
    </xf>
    <xf numFmtId="177" fontId="99" fillId="0" borderId="195" xfId="0" applyNumberFormat="1" applyFont="1" applyBorder="1" applyAlignment="1">
      <alignment horizontal="right" vertical="center"/>
    </xf>
    <xf numFmtId="0" fontId="99" fillId="0" borderId="130" xfId="0" applyFont="1" applyBorder="1">
      <alignment vertical="center"/>
    </xf>
    <xf numFmtId="177" fontId="99" fillId="0" borderId="0" xfId="0" applyNumberFormat="1" applyFont="1" applyAlignment="1">
      <alignment horizontal="right" vertical="center"/>
    </xf>
    <xf numFmtId="177" fontId="99" fillId="0" borderId="196" xfId="0" applyNumberFormat="1" applyFont="1" applyBorder="1" applyAlignment="1">
      <alignment horizontal="right" vertical="center"/>
    </xf>
    <xf numFmtId="0" fontId="99" fillId="0" borderId="9" xfId="0" applyFont="1" applyBorder="1">
      <alignment vertical="center"/>
    </xf>
    <xf numFmtId="177" fontId="99" fillId="0" borderId="4" xfId="0" applyNumberFormat="1" applyFont="1" applyBorder="1" applyAlignment="1">
      <alignment horizontal="right" vertical="center"/>
    </xf>
    <xf numFmtId="177" fontId="99" fillId="0" borderId="197" xfId="0" applyNumberFormat="1" applyFont="1" applyBorder="1" applyAlignment="1">
      <alignment horizontal="right" vertical="center"/>
    </xf>
    <xf numFmtId="0" fontId="99" fillId="0" borderId="39" xfId="0" applyFont="1" applyBorder="1">
      <alignment vertical="center"/>
    </xf>
    <xf numFmtId="0" fontId="99" fillId="0" borderId="5"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177" fontId="100" fillId="0" borderId="0" xfId="0" applyNumberFormat="1" applyFont="1">
      <alignment vertical="center"/>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9" fillId="0" borderId="1" xfId="0" applyNumberFormat="1" applyFont="1" applyBorder="1" applyAlignment="1">
      <alignment horizontal="right" vertical="center"/>
    </xf>
    <xf numFmtId="177" fontId="99" fillId="0" borderId="1" xfId="0" applyNumberFormat="1" applyFont="1" applyBorder="1">
      <alignment vertical="center"/>
    </xf>
    <xf numFmtId="177" fontId="100" fillId="0" borderId="1" xfId="0" applyNumberFormat="1" applyFont="1" applyBorder="1">
      <alignment vertical="center"/>
    </xf>
    <xf numFmtId="0" fontId="99" fillId="0" borderId="171" xfId="0" applyFont="1" applyBorder="1">
      <alignment vertical="center"/>
    </xf>
    <xf numFmtId="177" fontId="99" fillId="0" borderId="136" xfId="0" applyNumberFormat="1" applyFont="1" applyBorder="1" applyAlignment="1">
      <alignment horizontal="right" vertical="center"/>
    </xf>
    <xf numFmtId="177" fontId="99" fillId="0" borderId="56" xfId="0" applyNumberFormat="1" applyFont="1" applyBorder="1">
      <alignment vertical="center"/>
    </xf>
    <xf numFmtId="0" fontId="99" fillId="0" borderId="131" xfId="0" applyFont="1" applyBorder="1">
      <alignment vertical="center"/>
    </xf>
    <xf numFmtId="177" fontId="99" fillId="0" borderId="198" xfId="0" applyNumberFormat="1" applyFont="1" applyBorder="1">
      <alignment vertical="center"/>
    </xf>
    <xf numFmtId="0" fontId="99" fillId="0" borderId="162" xfId="0" applyFont="1" applyBorder="1">
      <alignment vertical="center"/>
    </xf>
    <xf numFmtId="177" fontId="99" fillId="0" borderId="47" xfId="0" applyNumberFormat="1" applyFont="1" applyBorder="1" applyAlignment="1">
      <alignment horizontal="right" vertical="center"/>
    </xf>
    <xf numFmtId="177" fontId="99" fillId="0" borderId="57" xfId="0" applyNumberFormat="1" applyFont="1" applyBorder="1">
      <alignment vertical="center"/>
    </xf>
    <xf numFmtId="177" fontId="99" fillId="0" borderId="131" xfId="0" applyNumberFormat="1" applyFont="1" applyBorder="1">
      <alignment vertical="center"/>
    </xf>
    <xf numFmtId="177" fontId="99" fillId="0" borderId="47" xfId="0" applyNumberFormat="1" applyFont="1" applyBorder="1">
      <alignment vertical="center"/>
    </xf>
    <xf numFmtId="177" fontId="99" fillId="0" borderId="136" xfId="0" applyNumberFormat="1" applyFont="1" applyBorder="1">
      <alignment vertical="center"/>
    </xf>
    <xf numFmtId="0" fontId="0" fillId="0" borderId="171" xfId="0" applyBorder="1">
      <alignment vertical="center"/>
    </xf>
    <xf numFmtId="177" fontId="100"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100"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90" fillId="7" borderId="17" xfId="0" applyFont="1" applyFill="1" applyBorder="1">
      <alignment vertical="center"/>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1" fillId="3" borderId="4" xfId="1" applyFont="1" applyFill="1" applyBorder="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1" fillId="3" borderId="52" xfId="1" applyFont="1" applyFill="1" applyBorder="1" applyAlignment="1">
      <alignment horizontal="center" vertical="center"/>
    </xf>
    <xf numFmtId="0" fontId="11" fillId="3" borderId="10"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62" fillId="0" borderId="36" xfId="5" applyBorder="1" applyAlignment="1" applyProtection="1">
      <alignment horizontal="center" vertical="center" shrinkToFit="1"/>
      <protection locked="0"/>
    </xf>
    <xf numFmtId="0" fontId="62" fillId="0" borderId="2" xfId="5" applyBorder="1" applyAlignment="1" applyProtection="1">
      <alignment horizontal="center" vertical="center" shrinkToFit="1"/>
      <protection locked="0"/>
    </xf>
    <xf numFmtId="0" fontId="62" fillId="0" borderId="84" xfId="5" applyBorder="1" applyAlignment="1" applyProtection="1">
      <alignment horizontal="center" vertical="center" shrinkToFit="1"/>
      <protection locked="0"/>
    </xf>
    <xf numFmtId="0" fontId="62"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8" xfId="1" applyFont="1" applyBorder="1" applyAlignment="1" applyProtection="1">
      <alignment horizontal="center" vertical="center" shrinkToFit="1"/>
      <protection locked="0"/>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50" fillId="3" borderId="76" xfId="2" applyFont="1" applyFill="1" applyBorder="1" applyAlignment="1">
      <alignment horizontal="center" vertical="center" wrapText="1"/>
    </xf>
    <xf numFmtId="0" fontId="50" fillId="3" borderId="77" xfId="2" applyFont="1" applyFill="1" applyBorder="1" applyAlignment="1">
      <alignment horizontal="center" vertical="center" wrapText="1"/>
    </xf>
    <xf numFmtId="0" fontId="50" fillId="3" borderId="78" xfId="2" applyFont="1" applyFill="1" applyBorder="1" applyAlignment="1">
      <alignment horizontal="center" vertical="center" wrapText="1"/>
    </xf>
    <xf numFmtId="0" fontId="60" fillId="0" borderId="0" xfId="2" applyFont="1" applyAlignment="1">
      <alignment horizontal="center" vertical="top" wrapText="1" shrinkToFit="1"/>
    </xf>
    <xf numFmtId="0" fontId="59" fillId="0" borderId="0" xfId="2" applyFont="1" applyAlignment="1">
      <alignment horizontal="left" vertical="top" wrapText="1" shrinkToFit="1"/>
    </xf>
    <xf numFmtId="0" fontId="37" fillId="3" borderId="39" xfId="2" applyFont="1" applyFill="1" applyBorder="1" applyAlignment="1">
      <alignment horizontal="center" vertical="center"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0" fontId="32" fillId="3" borderId="121" xfId="2" applyFont="1" applyFill="1" applyBorder="1" applyAlignment="1">
      <alignment horizontal="center" vertical="center" shrinkToFit="1"/>
    </xf>
    <xf numFmtId="0" fontId="32" fillId="3" borderId="107" xfId="2" applyFont="1" applyFill="1" applyBorder="1" applyAlignment="1">
      <alignment horizontal="center" vertical="center"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0" fontId="40" fillId="3" borderId="13" xfId="2" applyFont="1" applyFill="1" applyBorder="1" applyAlignment="1">
      <alignment horizontal="center" vertical="center" wrapText="1"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0" fontId="55" fillId="3" borderId="96" xfId="2" applyFont="1" applyFill="1" applyBorder="1" applyAlignment="1">
      <alignment horizontal="center" vertical="center" wrapText="1" shrinkToFit="1"/>
    </xf>
    <xf numFmtId="0" fontId="55" fillId="3" borderId="107" xfId="2" applyFont="1" applyFill="1" applyBorder="1" applyAlignment="1">
      <alignment horizontal="center" vertical="center" shrinkToFit="1"/>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50" fillId="3" borderId="80" xfId="2" applyFont="1" applyFill="1" applyBorder="1" applyAlignment="1">
      <alignment horizontal="center" vertical="center" shrinkToFit="1"/>
    </xf>
    <xf numFmtId="0" fontId="50" fillId="3" borderId="13" xfId="2" applyFont="1" applyFill="1" applyBorder="1" applyAlignment="1">
      <alignment horizontal="center" vertical="center" shrinkToFit="1"/>
    </xf>
    <xf numFmtId="0" fontId="50" fillId="3" borderId="81" xfId="2" applyFont="1" applyFill="1" applyBorder="1" applyAlignment="1">
      <alignment horizontal="center" vertical="center" shrinkToFit="1"/>
    </xf>
    <xf numFmtId="0" fontId="50" fillId="3" borderId="39" xfId="2" applyFont="1" applyFill="1" applyBorder="1" applyAlignment="1">
      <alignment horizontal="center" vertical="center" shrinkToFit="1"/>
    </xf>
    <xf numFmtId="0" fontId="50" fillId="3" borderId="0" xfId="2" applyFont="1" applyFill="1" applyAlignment="1">
      <alignment horizontal="center" vertical="center" shrinkToFit="1"/>
    </xf>
    <xf numFmtId="0" fontId="50" fillId="3" borderId="34" xfId="2" applyFont="1" applyFill="1" applyBorder="1" applyAlignment="1">
      <alignment horizontal="center" vertical="center" shrinkToFit="1"/>
    </xf>
    <xf numFmtId="0" fontId="50" fillId="3" borderId="84" xfId="2" applyFont="1" applyFill="1" applyBorder="1" applyAlignment="1">
      <alignment horizontal="center" vertical="center" shrinkToFit="1"/>
    </xf>
    <xf numFmtId="0" fontId="50" fillId="3" borderId="4" xfId="2" applyFont="1" applyFill="1" applyBorder="1" applyAlignment="1">
      <alignment horizontal="center" vertical="center" shrinkToFit="1"/>
    </xf>
    <xf numFmtId="0" fontId="50" fillId="3" borderId="85" xfId="2" applyFont="1" applyFill="1" applyBorder="1" applyAlignment="1">
      <alignment horizontal="center" vertical="center" shrinkToFit="1"/>
    </xf>
    <xf numFmtId="0" fontId="32" fillId="3" borderId="121" xfId="2" applyFont="1" applyFill="1" applyBorder="1" applyAlignment="1">
      <alignment horizontal="center" vertical="center" textRotation="255" shrinkToFit="1"/>
    </xf>
    <xf numFmtId="0" fontId="32" fillId="3" borderId="55" xfId="2" applyFont="1" applyFill="1" applyBorder="1" applyAlignment="1">
      <alignment horizontal="center" vertical="center" textRotation="255" shrinkToFit="1"/>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54" fillId="3" borderId="36" xfId="2" applyFont="1" applyFill="1" applyBorder="1" applyAlignment="1">
      <alignment horizontal="center" vertical="center" wrapText="1" shrinkToFit="1"/>
    </xf>
    <xf numFmtId="0" fontId="54" fillId="3" borderId="2" xfId="2" applyFont="1" applyFill="1" applyBorder="1" applyAlignment="1">
      <alignment horizontal="center" vertical="center" shrinkToFit="1"/>
    </xf>
    <xf numFmtId="0" fontId="54" fillId="3" borderId="52" xfId="2" applyFont="1" applyFill="1" applyBorder="1" applyAlignment="1">
      <alignment horizontal="center" vertical="center" shrinkToFit="1"/>
    </xf>
    <xf numFmtId="0" fontId="54" fillId="3" borderId="84" xfId="2" applyFont="1" applyFill="1" applyBorder="1" applyAlignment="1">
      <alignment horizontal="center" vertical="center" shrinkToFit="1"/>
    </xf>
    <xf numFmtId="0" fontId="54" fillId="3" borderId="4" xfId="2" applyFont="1" applyFill="1" applyBorder="1" applyAlignment="1">
      <alignment horizontal="center" vertical="center" shrinkToFit="1"/>
    </xf>
    <xf numFmtId="0" fontId="54" fillId="3" borderId="10"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2" fillId="3" borderId="55" xfId="2" applyFont="1" applyFill="1" applyBorder="1" applyAlignment="1">
      <alignment horizontal="center" vertical="center"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7" fillId="0" borderId="70" xfId="2" applyFont="1" applyBorder="1" applyAlignment="1">
      <alignment horizontal="center" vertical="center"/>
    </xf>
    <xf numFmtId="0" fontId="47" fillId="0" borderId="71" xfId="2" applyFont="1" applyBorder="1" applyAlignment="1">
      <alignment horizontal="center" vertical="center"/>
    </xf>
    <xf numFmtId="0" fontId="47" fillId="0" borderId="72" xfId="2" applyFont="1" applyBorder="1" applyAlignment="1">
      <alignment horizontal="center" vertical="center"/>
    </xf>
    <xf numFmtId="0" fontId="48" fillId="0" borderId="73" xfId="3" applyFont="1" applyBorder="1" applyAlignment="1" applyProtection="1">
      <alignment horizontal="center" vertical="center" shrinkToFit="1"/>
      <protection locked="0"/>
    </xf>
    <xf numFmtId="0" fontId="48" fillId="0" borderId="0" xfId="3" applyFont="1" applyBorder="1" applyAlignment="1" applyProtection="1">
      <alignment horizontal="center" vertical="center" shrinkToFit="1"/>
      <protection locked="0"/>
    </xf>
    <xf numFmtId="0" fontId="48" fillId="0" borderId="69" xfId="3" applyFont="1" applyBorder="1" applyAlignment="1" applyProtection="1">
      <alignment horizontal="center" vertical="center" shrinkToFit="1"/>
      <protection locked="0"/>
    </xf>
    <xf numFmtId="0" fontId="49" fillId="0" borderId="74" xfId="2" applyFont="1" applyBorder="1" applyAlignment="1">
      <alignment horizontal="center" vertical="center"/>
    </xf>
    <xf numFmtId="0" fontId="49" fillId="0" borderId="32" xfId="2" applyFont="1" applyBorder="1" applyAlignment="1">
      <alignment horizontal="center" vertical="center"/>
    </xf>
    <xf numFmtId="0" fontId="49" fillId="0" borderId="75" xfId="2" applyFont="1" applyBorder="1" applyAlignment="1">
      <alignment horizontal="center" vertical="center"/>
    </xf>
    <xf numFmtId="0" fontId="37" fillId="3" borderId="93"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shrinkToFit="1"/>
    </xf>
    <xf numFmtId="0" fontId="37" fillId="3" borderId="90" xfId="2" applyFont="1" applyFill="1" applyBorder="1" applyAlignment="1">
      <alignment horizontal="center" vertical="center" shrinkToFit="1"/>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0" fontId="32" fillId="3" borderId="94"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0" fontId="39" fillId="0" borderId="0" xfId="2" applyFont="1" applyAlignment="1">
      <alignment horizontal="left" vertical="center" shrinkToFit="1"/>
    </xf>
    <xf numFmtId="0" fontId="45"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80" fillId="3" borderId="0" xfId="2" applyFont="1" applyFill="1" applyAlignment="1">
      <alignment horizontal="center" vertical="center" shrinkToFit="1"/>
    </xf>
    <xf numFmtId="0" fontId="80" fillId="3" borderId="8" xfId="2" applyFont="1" applyFill="1" applyBorder="1" applyAlignment="1">
      <alignment horizontal="center" vertical="center" shrinkToFit="1"/>
    </xf>
    <xf numFmtId="0" fontId="80" fillId="3" borderId="4" xfId="2" applyFont="1" applyFill="1" applyBorder="1" applyAlignment="1">
      <alignment horizontal="center" vertical="center" shrinkToFit="1"/>
    </xf>
    <xf numFmtId="0" fontId="80" fillId="3" borderId="10" xfId="2" applyFont="1" applyFill="1" applyBorder="1" applyAlignment="1">
      <alignment horizontal="center" vertical="center" shrinkToFit="1"/>
    </xf>
    <xf numFmtId="0" fontId="46" fillId="3" borderId="80" xfId="2" applyFont="1" applyFill="1" applyBorder="1" applyAlignment="1">
      <alignment horizontal="left" vertical="center" shrinkToFit="1"/>
    </xf>
    <xf numFmtId="0" fontId="46" fillId="3" borderId="13" xfId="2" applyFont="1" applyFill="1" applyBorder="1" applyAlignment="1">
      <alignment horizontal="left" vertical="center" shrinkToFit="1"/>
    </xf>
    <xf numFmtId="0" fontId="46" fillId="3" borderId="59" xfId="2" applyFont="1" applyFill="1" applyBorder="1" applyAlignment="1">
      <alignment horizontal="left" vertical="center" shrinkToFit="1"/>
    </xf>
    <xf numFmtId="0" fontId="46" fillId="3" borderId="84" xfId="2" applyFont="1" applyFill="1" applyBorder="1" applyAlignment="1">
      <alignment horizontal="left" vertical="center" shrinkToFit="1"/>
    </xf>
    <xf numFmtId="0" fontId="46" fillId="3" borderId="4" xfId="2" applyFont="1" applyFill="1" applyBorder="1" applyAlignment="1">
      <alignment horizontal="left" vertical="center" shrinkToFit="1"/>
    </xf>
    <xf numFmtId="0" fontId="46"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8" fillId="3" borderId="0" xfId="2" applyFont="1" applyFill="1" applyAlignment="1">
      <alignment horizontal="center" vertical="center" shrinkToFit="1"/>
    </xf>
    <xf numFmtId="0" fontId="88" fillId="3" borderId="4" xfId="2" applyFont="1" applyFill="1" applyBorder="1" applyAlignment="1">
      <alignment horizontal="center" vertical="center" shrinkToFit="1"/>
    </xf>
    <xf numFmtId="0" fontId="32" fillId="3" borderId="134" xfId="2" applyFont="1" applyFill="1" applyBorder="1" applyAlignment="1">
      <alignment horizontal="center" vertical="center" shrinkToFit="1"/>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7" fillId="3" borderId="36" xfId="2" applyFont="1" applyFill="1" applyBorder="1" applyAlignment="1">
      <alignment horizontal="center" vertical="center" shrinkToFit="1"/>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50" fillId="3" borderId="110" xfId="2" applyFont="1" applyFill="1" applyBorder="1" applyAlignment="1">
      <alignment horizontal="center" vertical="center" textRotation="255" wrapText="1" shrinkToFit="1"/>
    </xf>
    <xf numFmtId="0" fontId="50" fillId="3" borderId="3" xfId="2" applyFont="1" applyFill="1" applyBorder="1" applyAlignment="1">
      <alignment horizontal="center" vertical="center" textRotation="255" wrapText="1" shrinkToFit="1"/>
    </xf>
    <xf numFmtId="0" fontId="50" fillId="3" borderId="112" xfId="2" applyFont="1" applyFill="1" applyBorder="1" applyAlignment="1">
      <alignment horizontal="center" vertical="center" textRotation="255" wrapText="1"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3" borderId="106"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32" fillId="3" borderId="39" xfId="2" applyFont="1" applyFill="1" applyBorder="1" applyAlignment="1">
      <alignment horizontal="center" vertical="center" shrinkToFit="1"/>
    </xf>
    <xf numFmtId="0" fontId="32" fillId="3" borderId="0" xfId="2" applyFont="1" applyFill="1" applyAlignment="1">
      <alignment horizontal="center" vertical="center" shrinkToFit="1"/>
    </xf>
    <xf numFmtId="0" fontId="32" fillId="3" borderId="8" xfId="2" applyFont="1" applyFill="1" applyBorder="1" applyAlignment="1">
      <alignment horizontal="center" vertical="center" shrinkToFit="1"/>
    </xf>
    <xf numFmtId="0" fontId="32" fillId="3" borderId="38" xfId="2" applyFont="1" applyFill="1" applyBorder="1" applyAlignment="1">
      <alignment horizontal="center" vertical="center" shrinkToFit="1"/>
    </xf>
    <xf numFmtId="0" fontId="32" fillId="3" borderId="37" xfId="2" applyFont="1" applyFill="1" applyBorder="1" applyAlignment="1">
      <alignment horizontal="center" vertical="center" shrinkToFit="1"/>
    </xf>
    <xf numFmtId="0" fontId="32" fillId="3" borderId="95" xfId="2" applyFont="1" applyFill="1" applyBorder="1" applyAlignment="1">
      <alignment horizontal="center" vertical="center"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52" fillId="3" borderId="39" xfId="2" applyFont="1" applyFill="1" applyBorder="1" applyAlignment="1">
      <alignment horizontal="center" vertical="center" wrapText="1" shrinkToFit="1"/>
    </xf>
    <xf numFmtId="0" fontId="53" fillId="0" borderId="0" xfId="0" applyFont="1" applyAlignment="1">
      <alignment horizontal="center" vertical="center" wrapText="1" shrinkToFit="1"/>
    </xf>
    <xf numFmtId="0" fontId="53" fillId="0" borderId="34" xfId="0" applyFont="1" applyBorder="1" applyAlignment="1">
      <alignment horizontal="center" vertical="center" wrapText="1" shrinkToFit="1"/>
    </xf>
    <xf numFmtId="0" fontId="53" fillId="0" borderId="39" xfId="0" applyFont="1" applyBorder="1" applyAlignment="1">
      <alignment horizontal="center" vertical="center" wrapText="1" shrinkToFit="1"/>
    </xf>
    <xf numFmtId="0" fontId="53" fillId="0" borderId="84" xfId="0" applyFont="1" applyBorder="1" applyAlignment="1">
      <alignment horizontal="center" vertical="center" wrapText="1" shrinkToFit="1"/>
    </xf>
    <xf numFmtId="0" fontId="53" fillId="0" borderId="4" xfId="0" applyFont="1" applyBorder="1" applyAlignment="1">
      <alignment horizontal="center" vertical="center" wrapText="1" shrinkToFit="1"/>
    </xf>
    <xf numFmtId="0" fontId="53" fillId="0" borderId="85" xfId="0" applyFont="1" applyBorder="1" applyAlignment="1">
      <alignment horizontal="center" vertical="center" wrapText="1" shrinkToFit="1"/>
    </xf>
    <xf numFmtId="0" fontId="42" fillId="3" borderId="39" xfId="2" applyFont="1" applyFill="1" applyBorder="1" applyAlignment="1">
      <alignment horizontal="center" vertical="center" wrapText="1" shrinkToFit="1"/>
    </xf>
    <xf numFmtId="0" fontId="42" fillId="3" borderId="0" xfId="2" applyFont="1" applyFill="1" applyAlignment="1">
      <alignment horizontal="center" vertical="center" shrinkToFit="1"/>
    </xf>
    <xf numFmtId="0" fontId="42" fillId="3" borderId="8" xfId="2" applyFont="1" applyFill="1" applyBorder="1" applyAlignment="1">
      <alignment horizontal="center" vertical="center" shrinkToFit="1"/>
    </xf>
    <xf numFmtId="0" fontId="42" fillId="3" borderId="38" xfId="2" applyFont="1" applyFill="1" applyBorder="1" applyAlignment="1">
      <alignment horizontal="center" vertical="center" shrinkToFit="1"/>
    </xf>
    <xf numFmtId="0" fontId="42" fillId="3" borderId="37" xfId="2" applyFont="1" applyFill="1" applyBorder="1" applyAlignment="1">
      <alignment horizontal="center" vertical="center" shrinkToFit="1"/>
    </xf>
    <xf numFmtId="0" fontId="42" fillId="3" borderId="95" xfId="2" applyFont="1" applyFill="1" applyBorder="1" applyAlignment="1">
      <alignment horizontal="center" vertical="center" shrinkToFit="1"/>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0" fontId="50" fillId="3" borderId="76" xfId="2" applyFont="1" applyFill="1" applyBorder="1" applyAlignment="1">
      <alignment horizontal="center" vertical="center" textRotation="255" shrinkToFit="1"/>
    </xf>
    <xf numFmtId="0" fontId="50" fillId="3" borderId="77" xfId="2" applyFont="1" applyFill="1" applyBorder="1" applyAlignment="1">
      <alignment horizontal="center" vertical="center" textRotation="255" shrinkToFit="1"/>
    </xf>
    <xf numFmtId="0" fontId="50"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32" fillId="3" borderId="41" xfId="2" applyFont="1" applyFill="1" applyBorder="1" applyAlignment="1">
      <alignment horizontal="center" vertical="center" shrinkToFit="1"/>
    </xf>
    <xf numFmtId="0" fontId="54" fillId="3" borderId="96" xfId="2" applyFont="1" applyFill="1" applyBorder="1" applyAlignment="1">
      <alignment horizontal="center" vertical="center" textRotation="255" wrapText="1" shrinkToFit="1"/>
    </xf>
    <xf numFmtId="0" fontId="54" fillId="3" borderId="107" xfId="2" applyFont="1" applyFill="1" applyBorder="1" applyAlignment="1">
      <alignment horizontal="center" vertical="center" textRotation="255" shrinkToFit="1"/>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7" fillId="3" borderId="39" xfId="2" applyFont="1" applyFill="1" applyBorder="1" applyAlignment="1">
      <alignment horizontal="center" vertical="center" wrapText="1" shrinkToFit="1"/>
    </xf>
    <xf numFmtId="0" fontId="32" fillId="3" borderId="125" xfId="2" applyFont="1" applyFill="1" applyBorder="1" applyAlignment="1">
      <alignment horizontal="center" vertical="center" shrinkToFit="1"/>
    </xf>
    <xf numFmtId="0" fontId="37" fillId="0" borderId="0" xfId="2" applyFont="1" applyAlignment="1">
      <alignment horizontal="center" vertical="center"/>
    </xf>
    <xf numFmtId="0" fontId="45" fillId="0" borderId="116" xfId="2" applyFont="1" applyBorder="1" applyAlignment="1">
      <alignment horizontal="center" vertical="center"/>
    </xf>
    <xf numFmtId="0" fontId="61" fillId="0" borderId="0" xfId="2" applyFont="1" applyAlignment="1">
      <alignment horizontal="left" vertical="center" wrapText="1" shrinkToFit="1"/>
    </xf>
    <xf numFmtId="0" fontId="50" fillId="3" borderId="80" xfId="2" applyFont="1" applyFill="1" applyBorder="1" applyAlignment="1">
      <alignment horizontal="center" vertical="center" textRotation="255" wrapText="1" shrinkToFit="1"/>
    </xf>
    <xf numFmtId="0" fontId="50" fillId="3" borderId="81" xfId="2" applyFont="1" applyFill="1" applyBorder="1" applyAlignment="1">
      <alignment horizontal="center" vertical="center" textRotation="255" wrapText="1" shrinkToFit="1"/>
    </xf>
    <xf numFmtId="0" fontId="50" fillId="3" borderId="39" xfId="2" applyFont="1" applyFill="1" applyBorder="1" applyAlignment="1">
      <alignment horizontal="center" vertical="center" textRotation="255" wrapText="1" shrinkToFit="1"/>
    </xf>
    <xf numFmtId="0" fontId="50" fillId="3" borderId="34" xfId="2" applyFont="1" applyFill="1" applyBorder="1" applyAlignment="1">
      <alignment horizontal="center" vertical="center" textRotation="255" wrapText="1" shrinkToFit="1"/>
    </xf>
    <xf numFmtId="0" fontId="50" fillId="3" borderId="0" xfId="2" applyFont="1" applyFill="1" applyAlignment="1">
      <alignment horizontal="center" vertical="center" textRotation="255" wrapText="1" shrinkToFit="1"/>
    </xf>
    <xf numFmtId="0" fontId="50" fillId="3" borderId="17" xfId="2" applyFont="1" applyFill="1" applyBorder="1" applyAlignment="1">
      <alignment horizontal="center" vertical="center" textRotation="255" wrapText="1" shrinkToFit="1"/>
    </xf>
    <xf numFmtId="0" fontId="50" fillId="3" borderId="11" xfId="2" applyFont="1" applyFill="1" applyBorder="1" applyAlignment="1">
      <alignment horizontal="center" vertical="center" textRotation="255" wrapText="1" shrinkToFit="1"/>
    </xf>
    <xf numFmtId="0" fontId="35" fillId="0" borderId="14" xfId="2" applyFont="1" applyBorder="1" applyAlignment="1">
      <alignment horizontal="center" vertical="center" shrinkToFit="1"/>
    </xf>
    <xf numFmtId="0" fontId="35" fillId="0" borderId="16" xfId="2" applyFont="1" applyBorder="1" applyAlignment="1">
      <alignment horizontal="center" vertical="center" shrinkToFit="1"/>
    </xf>
    <xf numFmtId="0" fontId="35" fillId="0" borderId="15" xfId="2" applyFont="1" applyBorder="1" applyAlignment="1">
      <alignment horizontal="center" vertical="center" shrinkToFit="1"/>
    </xf>
    <xf numFmtId="0" fontId="34" fillId="0" borderId="0" xfId="2" applyFont="1" applyAlignment="1">
      <alignment horizontal="center" vertical="top" wrapText="1" shrinkToFit="1"/>
    </xf>
    <xf numFmtId="0" fontId="42" fillId="3" borderId="36" xfId="2" applyFont="1" applyFill="1" applyBorder="1" applyAlignment="1">
      <alignment horizontal="center" vertical="center" wrapText="1" shrinkToFit="1"/>
    </xf>
    <xf numFmtId="0" fontId="42" fillId="3" borderId="2" xfId="2" applyFont="1" applyFill="1" applyBorder="1" applyAlignment="1">
      <alignment horizontal="center" vertical="center" shrinkToFit="1"/>
    </xf>
    <xf numFmtId="0" fontId="42" fillId="3" borderId="52" xfId="2" applyFont="1" applyFill="1" applyBorder="1" applyAlignment="1">
      <alignment horizontal="center" vertical="center" shrinkToFit="1"/>
    </xf>
    <xf numFmtId="0" fontId="43" fillId="3" borderId="36" xfId="2" applyFont="1" applyFill="1" applyBorder="1" applyAlignment="1">
      <alignment horizontal="center" vertical="center" wrapText="1" shrinkToFit="1"/>
    </xf>
    <xf numFmtId="0" fontId="43" fillId="3" borderId="2" xfId="2" applyFont="1" applyFill="1" applyBorder="1" applyAlignment="1">
      <alignment horizontal="center" vertical="center" shrinkToFit="1"/>
    </xf>
    <xf numFmtId="0" fontId="43" fillId="3" borderId="52" xfId="2" applyFont="1" applyFill="1" applyBorder="1" applyAlignment="1">
      <alignment horizontal="center" vertical="center" shrinkToFit="1"/>
    </xf>
    <xf numFmtId="0" fontId="57" fillId="0" borderId="84" xfId="0" applyFont="1" applyBorder="1" applyAlignment="1">
      <alignment horizontal="center" vertical="center" shrinkToFit="1"/>
    </xf>
    <xf numFmtId="0" fontId="57" fillId="0" borderId="4" xfId="0" applyFont="1" applyBorder="1" applyAlignment="1">
      <alignment horizontal="center" vertical="center" shrinkToFit="1"/>
    </xf>
    <xf numFmtId="0" fontId="57" fillId="0" borderId="10" xfId="0" applyFont="1" applyBorder="1" applyAlignment="1">
      <alignment horizontal="center" vertical="center" shrinkToFit="1"/>
    </xf>
    <xf numFmtId="0" fontId="37" fillId="3" borderId="46" xfId="2" applyFont="1" applyFill="1" applyBorder="1" applyAlignment="1">
      <alignment horizontal="center" vertical="center"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2" fillId="3" borderId="135" xfId="2" applyFont="1" applyFill="1" applyBorder="1" applyAlignment="1">
      <alignment horizontal="center" vertical="center" shrinkToFit="1"/>
    </xf>
    <xf numFmtId="0" fontId="50" fillId="3" borderId="84" xfId="2" applyFont="1" applyFill="1" applyBorder="1" applyAlignment="1">
      <alignment horizontal="center" vertical="center" textRotation="255" wrapText="1" shrinkToFit="1"/>
    </xf>
    <xf numFmtId="0" fontId="50" fillId="3" borderId="4" xfId="2" applyFont="1" applyFill="1" applyBorder="1" applyAlignment="1">
      <alignment horizontal="center" vertical="center" textRotation="255" wrapText="1" shrinkToFit="1"/>
    </xf>
    <xf numFmtId="0" fontId="50" fillId="3" borderId="85" xfId="2" applyFont="1" applyFill="1" applyBorder="1" applyAlignment="1">
      <alignment horizontal="center" vertical="center" textRotation="255" wrapText="1" shrinkToFit="1"/>
    </xf>
    <xf numFmtId="0" fontId="50" fillId="3" borderId="12" xfId="2" applyFont="1" applyFill="1" applyBorder="1" applyAlignment="1">
      <alignment horizontal="center" vertical="center" wrapText="1"/>
    </xf>
    <xf numFmtId="0" fontId="50" fillId="3" borderId="130" xfId="2" applyFont="1" applyFill="1" applyBorder="1" applyAlignment="1">
      <alignment horizontal="center" vertical="center" wrapText="1"/>
    </xf>
    <xf numFmtId="0" fontId="50" fillId="3" borderId="9" xfId="2" applyFont="1" applyFill="1" applyBorder="1" applyAlignment="1">
      <alignment horizontal="center" vertical="center" wrapText="1"/>
    </xf>
    <xf numFmtId="0" fontId="32" fillId="3" borderId="36" xfId="2" applyFont="1" applyFill="1" applyBorder="1" applyAlignment="1" applyProtection="1">
      <alignment horizontal="center" vertical="center" shrinkToFit="1"/>
      <protection locked="0"/>
    </xf>
    <xf numFmtId="0" fontId="32" fillId="3" borderId="2" xfId="2" applyFont="1" applyFill="1" applyBorder="1" applyAlignment="1" applyProtection="1">
      <alignment horizontal="center" vertical="center" shrinkToFit="1"/>
      <protection locked="0"/>
    </xf>
    <xf numFmtId="0" fontId="32" fillId="3" borderId="52" xfId="2" applyFont="1" applyFill="1" applyBorder="1" applyAlignment="1" applyProtection="1">
      <alignment horizontal="center" vertical="center" shrinkToFit="1"/>
      <protection locked="0"/>
    </xf>
    <xf numFmtId="0" fontId="32" fillId="3" borderId="38" xfId="2" applyFont="1" applyFill="1" applyBorder="1" applyAlignment="1" applyProtection="1">
      <alignment horizontal="center" vertical="center" shrinkToFit="1"/>
      <protection locked="0"/>
    </xf>
    <xf numFmtId="0" fontId="32" fillId="3" borderId="37" xfId="2" applyFont="1" applyFill="1" applyBorder="1" applyAlignment="1" applyProtection="1">
      <alignment horizontal="center" vertical="center" shrinkToFit="1"/>
      <protection locked="0"/>
    </xf>
    <xf numFmtId="0" fontId="32" fillId="3" borderId="95" xfId="2" applyFont="1" applyFill="1" applyBorder="1" applyAlignment="1" applyProtection="1">
      <alignment horizontal="center" vertical="center"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23" fillId="3" borderId="132" xfId="0" applyFont="1" applyFill="1" applyBorder="1" applyAlignment="1">
      <alignment horizontal="center" vertical="center" wrapText="1"/>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 xfId="0" applyFont="1" applyFill="1" applyBorder="1" applyAlignment="1">
      <alignment horizontal="center" vertical="center"/>
    </xf>
    <xf numFmtId="180" fontId="23" fillId="0" borderId="1" xfId="0" applyNumberFormat="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3" borderId="11" xfId="0" applyFont="1" applyFill="1" applyBorder="1" applyAlignment="1">
      <alignment horizontal="center" vertical="center"/>
    </xf>
    <xf numFmtId="0" fontId="23" fillId="3" borderId="38"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89" fillId="7" borderId="16" xfId="0" applyFont="1" applyFill="1" applyBorder="1" applyAlignment="1">
      <alignment horizontal="center" vertical="top" wrapText="1"/>
    </xf>
    <xf numFmtId="0" fontId="89" fillId="3" borderId="16" xfId="0" applyFont="1" applyFill="1" applyBorder="1" applyAlignment="1">
      <alignment horizontal="left" vertical="top" wrapText="1"/>
    </xf>
    <xf numFmtId="0" fontId="89" fillId="3" borderId="50" xfId="0" applyFont="1" applyFill="1" applyBorder="1" applyAlignment="1">
      <alignment horizontal="left" vertical="top" wrapText="1"/>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31"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50" xfId="0" applyFont="1" applyFill="1" applyBorder="1" applyAlignment="1">
      <alignment horizontal="center" vertical="center"/>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93" fillId="0" borderId="0" xfId="1" applyFont="1" applyAlignment="1">
      <alignment horizontal="center" vertical="center"/>
    </xf>
    <xf numFmtId="0" fontId="90" fillId="0" borderId="39" xfId="0" applyFont="1" applyBorder="1" applyAlignment="1">
      <alignment horizontal="left" vertical="center"/>
    </xf>
    <xf numFmtId="0" fontId="90" fillId="0" borderId="0" xfId="0" applyFont="1" applyAlignment="1">
      <alignment horizontal="left" vertical="center"/>
    </xf>
    <xf numFmtId="0" fontId="89" fillId="3" borderId="16" xfId="0" applyFont="1" applyFill="1" applyBorder="1" applyAlignment="1">
      <alignment horizontal="center" vertical="top" wrapText="1"/>
    </xf>
    <xf numFmtId="0" fontId="92" fillId="0" borderId="0" xfId="1" applyFont="1" applyAlignment="1">
      <alignment horizontal="center" vertical="center" wrapText="1"/>
    </xf>
    <xf numFmtId="0" fontId="92" fillId="0" borderId="34" xfId="1" applyFont="1" applyBorder="1" applyAlignment="1">
      <alignment horizontal="center" vertical="center" wrapText="1"/>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3" borderId="40" xfId="0" applyFont="1" applyFill="1" applyBorder="1" applyAlignment="1">
      <alignment horizontal="center" vertical="center"/>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23" fillId="3" borderId="78"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35" xfId="0" applyFont="1" applyFill="1" applyBorder="1" applyAlignment="1">
      <alignment horizontal="center" vertical="center" wrapText="1"/>
    </xf>
    <xf numFmtId="0" fontId="23" fillId="3" borderId="34" xfId="0" applyFont="1" applyFill="1" applyBorder="1" applyAlignment="1">
      <alignment horizontal="center" vertical="center"/>
    </xf>
    <xf numFmtId="0" fontId="23" fillId="3" borderId="131" xfId="0" applyFont="1" applyFill="1" applyBorder="1" applyAlignment="1">
      <alignment horizontal="center" vertical="center" wrapText="1"/>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3" borderId="132" xfId="0" applyFont="1" applyFill="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23" fillId="0" borderId="1" xfId="0" applyFont="1" applyBorder="1" applyAlignment="1" applyProtection="1">
      <alignment horizontal="center" vertical="center" shrinkToFit="1"/>
      <protection locked="0"/>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91" fillId="0" borderId="2" xfId="0" applyFont="1" applyBorder="1" applyAlignment="1" applyProtection="1">
      <alignment horizontal="center" vertical="center"/>
      <protection locked="0"/>
    </xf>
    <xf numFmtId="0" fontId="91" fillId="0" borderId="5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91" fillId="0" borderId="14" xfId="0" applyFont="1" applyBorder="1" applyAlignment="1" applyProtection="1">
      <alignment horizontal="center" vertical="center"/>
      <protection locked="0"/>
    </xf>
    <xf numFmtId="0" fontId="91" fillId="0" borderId="16" xfId="0" applyFont="1" applyBorder="1" applyAlignment="1" applyProtection="1">
      <alignment horizontal="center" vertical="center"/>
      <protection locked="0"/>
    </xf>
    <xf numFmtId="0" fontId="91" fillId="0" borderId="50" xfId="0" applyFont="1" applyBorder="1" applyAlignment="1" applyProtection="1">
      <alignment horizontal="center" vertical="center"/>
      <protection locked="0"/>
    </xf>
    <xf numFmtId="177" fontId="23" fillId="0" borderId="14"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91" fillId="0" borderId="186" xfId="0" applyFont="1" applyBorder="1" applyAlignment="1">
      <alignment horizontal="center" vertical="center"/>
    </xf>
    <xf numFmtId="0" fontId="91" fillId="0" borderId="187" xfId="0" applyFont="1" applyBorder="1" applyAlignment="1">
      <alignment horizontal="center" vertical="center"/>
    </xf>
    <xf numFmtId="0" fontId="91" fillId="0" borderId="188" xfId="0" applyFont="1" applyBorder="1" applyAlignment="1">
      <alignment horizontal="center" vertical="center"/>
    </xf>
    <xf numFmtId="0" fontId="91" fillId="0" borderId="46" xfId="0" applyFont="1" applyBorder="1" applyAlignment="1">
      <alignment horizontal="center" vertical="center"/>
    </xf>
    <xf numFmtId="0" fontId="91" fillId="0" borderId="42" xfId="0" applyFont="1" applyBorder="1" applyAlignment="1">
      <alignment horizontal="center" vertical="center"/>
    </xf>
    <xf numFmtId="0" fontId="91" fillId="0" borderId="43"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191" fontId="94" fillId="0" borderId="4" xfId="0" applyNumberFormat="1" applyFont="1" applyBorder="1" applyAlignment="1">
      <alignment horizontal="center" vertical="center"/>
    </xf>
    <xf numFmtId="0" fontId="96" fillId="0" borderId="166" xfId="0" applyFont="1" applyBorder="1" applyAlignment="1">
      <alignment horizontal="center" vertical="center" shrinkToFit="1"/>
    </xf>
    <xf numFmtId="0" fontId="96" fillId="0" borderId="183" xfId="0" applyFont="1" applyBorder="1" applyAlignment="1">
      <alignment horizontal="center" vertical="center" shrinkToFit="1"/>
    </xf>
    <xf numFmtId="0" fontId="96" fillId="0" borderId="167" xfId="0" applyFont="1" applyBorder="1" applyAlignment="1">
      <alignment horizontal="center" vertical="center" shrinkToFit="1"/>
    </xf>
    <xf numFmtId="0" fontId="70" fillId="0" borderId="130" xfId="8" applyFont="1" applyBorder="1" applyAlignment="1">
      <alignment horizontal="center" vertical="center"/>
    </xf>
    <xf numFmtId="0" fontId="70" fillId="0" borderId="0" xfId="8" applyFont="1" applyAlignment="1">
      <alignment horizontal="center" vertical="center"/>
    </xf>
    <xf numFmtId="0" fontId="70" fillId="0" borderId="8" xfId="8" applyFont="1" applyBorder="1" applyAlignment="1">
      <alignment horizontal="center" vertical="center"/>
    </xf>
    <xf numFmtId="0" fontId="71" fillId="0" borderId="0" xfId="8" applyFont="1" applyAlignment="1">
      <alignment horizontal="center" vertical="center" shrinkToFit="1"/>
    </xf>
    <xf numFmtId="0" fontId="67" fillId="0" borderId="18" xfId="8" applyFont="1" applyBorder="1" applyAlignment="1">
      <alignment horizontal="center" vertical="center" shrinkToFit="1"/>
    </xf>
    <xf numFmtId="0" fontId="67" fillId="0" borderId="0" xfId="8" applyFont="1" applyAlignment="1">
      <alignment horizontal="center" vertical="center" shrinkToFit="1"/>
    </xf>
    <xf numFmtId="0" fontId="67" fillId="0" borderId="18" xfId="8" applyFont="1" applyBorder="1" applyAlignment="1">
      <alignment horizontal="center" vertical="center"/>
    </xf>
    <xf numFmtId="0" fontId="67" fillId="0" borderId="0" xfId="8" applyFont="1" applyAlignment="1">
      <alignment horizontal="center" vertical="center"/>
    </xf>
    <xf numFmtId="0" fontId="67" fillId="0" borderId="23" xfId="8" applyFont="1" applyBorder="1" applyAlignment="1">
      <alignment horizontal="center" vertical="center"/>
    </xf>
    <xf numFmtId="0" fontId="68" fillId="0" borderId="0" xfId="8" applyFont="1" applyAlignment="1">
      <alignment horizontal="center" vertical="center"/>
    </xf>
    <xf numFmtId="0" fontId="68" fillId="0" borderId="4" xfId="8" applyFont="1" applyBorder="1" applyAlignment="1">
      <alignment horizontal="center" vertical="center"/>
    </xf>
    <xf numFmtId="181" fontId="67" fillId="0" borderId="0" xfId="8" applyNumberFormat="1" applyFont="1" applyAlignment="1">
      <alignment horizontal="right" vertical="center"/>
    </xf>
    <xf numFmtId="0" fontId="67" fillId="0" borderId="0" xfId="8" applyFont="1" applyAlignment="1">
      <alignment horizontal="right" vertical="center"/>
    </xf>
    <xf numFmtId="182" fontId="67" fillId="0" borderId="0" xfId="8" applyNumberFormat="1" applyFont="1" applyAlignment="1">
      <alignment horizontal="left" vertical="center" shrinkToFit="1"/>
    </xf>
    <xf numFmtId="0" fontId="67" fillId="0" borderId="0" xfId="8" applyFont="1" applyAlignment="1">
      <alignment horizontal="left" vertical="top" shrinkToFit="1"/>
    </xf>
    <xf numFmtId="0" fontId="67" fillId="0" borderId="8" xfId="8" applyFont="1" applyBorder="1" applyAlignment="1">
      <alignment horizontal="left" vertical="top" shrinkToFit="1"/>
    </xf>
    <xf numFmtId="178" fontId="67" fillId="0" borderId="0" xfId="8" applyNumberFormat="1" applyFont="1" applyAlignment="1">
      <alignment horizontal="left" vertical="center" shrinkToFit="1"/>
    </xf>
    <xf numFmtId="178" fontId="67" fillId="0" borderId="8" xfId="8" applyNumberFormat="1" applyFont="1" applyBorder="1" applyAlignment="1">
      <alignment horizontal="left" vertical="center" shrinkToFit="1"/>
    </xf>
    <xf numFmtId="0" fontId="67" fillId="0" borderId="137" xfId="8" applyFont="1" applyBorder="1" applyAlignment="1">
      <alignment horizontal="center" vertical="center"/>
    </xf>
    <xf numFmtId="0" fontId="67" fillId="0" borderId="138" xfId="8" applyFont="1" applyBorder="1" applyAlignment="1">
      <alignment horizontal="center" vertical="center"/>
    </xf>
    <xf numFmtId="0" fontId="67" fillId="0" borderId="141" xfId="8" applyFont="1" applyBorder="1" applyAlignment="1">
      <alignment horizontal="center" vertical="center"/>
    </xf>
    <xf numFmtId="0" fontId="67" fillId="0" borderId="142" xfId="8" applyFont="1" applyBorder="1" applyAlignment="1">
      <alignment horizontal="center" vertical="center"/>
    </xf>
    <xf numFmtId="0" fontId="67" fillId="0" borderId="139" xfId="8" applyFont="1" applyBorder="1" applyAlignment="1">
      <alignment horizontal="left" vertical="center"/>
    </xf>
    <xf numFmtId="0" fontId="67" fillId="0" borderId="18" xfId="8" applyFont="1" applyBorder="1" applyAlignment="1">
      <alignment horizontal="left" vertical="center"/>
    </xf>
    <xf numFmtId="0" fontId="67" fillId="0" borderId="140" xfId="8" applyFont="1" applyBorder="1" applyAlignment="1">
      <alignment horizontal="left" vertical="center"/>
    </xf>
    <xf numFmtId="0" fontId="67" fillId="0" borderId="143" xfId="8" applyFont="1" applyBorder="1" applyAlignment="1">
      <alignment horizontal="left" vertical="center"/>
    </xf>
    <xf numFmtId="0" fontId="67" fillId="0" borderId="23" xfId="8" applyFont="1" applyBorder="1" applyAlignment="1">
      <alignment horizontal="left" vertical="center"/>
    </xf>
    <xf numFmtId="0" fontId="67" fillId="0" borderId="144" xfId="8" applyFont="1" applyBorder="1" applyAlignment="1">
      <alignment horizontal="left" vertical="center"/>
    </xf>
    <xf numFmtId="0" fontId="67" fillId="0" borderId="0" xfId="8" applyFont="1" applyAlignment="1">
      <alignment horizontal="left" vertical="center" shrinkToFit="1"/>
    </xf>
    <xf numFmtId="0" fontId="67" fillId="0" borderId="8" xfId="8" applyFont="1" applyBorder="1" applyAlignment="1">
      <alignment horizontal="left" vertical="center" shrinkToFit="1"/>
    </xf>
    <xf numFmtId="20" fontId="67" fillId="0" borderId="18" xfId="8" applyNumberFormat="1" applyFont="1" applyBorder="1" applyAlignment="1">
      <alignment horizontal="center" vertical="center" wrapText="1"/>
    </xf>
    <xf numFmtId="0" fontId="67" fillId="0" borderId="18" xfId="8" applyFont="1" applyBorder="1" applyAlignment="1">
      <alignment horizontal="center" vertical="center" wrapText="1"/>
    </xf>
    <xf numFmtId="0" fontId="67" fillId="0" borderId="0" xfId="8" applyFont="1" applyAlignment="1">
      <alignment horizontal="center" vertical="center" wrapText="1"/>
    </xf>
    <xf numFmtId="0" fontId="67" fillId="0" borderId="18" xfId="8" applyFont="1" applyBorder="1" applyAlignment="1">
      <alignment horizontal="left" vertical="center" wrapText="1"/>
    </xf>
    <xf numFmtId="0" fontId="67" fillId="0" borderId="140" xfId="8" applyFont="1" applyBorder="1" applyAlignment="1">
      <alignment horizontal="left" vertical="center" wrapText="1"/>
    </xf>
    <xf numFmtId="0" fontId="67" fillId="0" borderId="0" xfId="8" applyFont="1" applyAlignment="1">
      <alignment horizontal="left" vertical="center" wrapText="1"/>
    </xf>
    <xf numFmtId="0" fontId="67" fillId="0" borderId="8" xfId="8" applyFont="1" applyBorder="1" applyAlignment="1">
      <alignment horizontal="left" vertical="center" wrapText="1"/>
    </xf>
    <xf numFmtId="0" fontId="67" fillId="0" borderId="23" xfId="8" applyFont="1" applyBorder="1" applyAlignment="1">
      <alignment horizontal="center" vertical="center" wrapText="1"/>
    </xf>
    <xf numFmtId="0" fontId="67" fillId="0" borderId="0" xfId="8" applyFont="1" applyAlignment="1">
      <alignment horizontal="left" vertical="center"/>
    </xf>
    <xf numFmtId="0" fontId="67" fillId="0" borderId="23" xfId="8" applyFont="1" applyBorder="1" applyAlignment="1">
      <alignment horizontal="left" vertical="center" wrapText="1"/>
    </xf>
    <xf numFmtId="0" fontId="67" fillId="0" borderId="144" xfId="8" applyFont="1" applyBorder="1" applyAlignment="1">
      <alignment horizontal="left" vertical="center" wrapText="1"/>
    </xf>
    <xf numFmtId="0" fontId="67" fillId="0" borderId="148" xfId="8" applyFont="1" applyBorder="1" applyAlignment="1">
      <alignment horizontal="center" vertical="center"/>
    </xf>
    <xf numFmtId="0" fontId="67" fillId="0" borderId="149" xfId="8" applyFont="1" applyBorder="1" applyAlignment="1">
      <alignment horizontal="center" vertical="center"/>
    </xf>
    <xf numFmtId="0" fontId="67" fillId="0" borderId="130" xfId="8" applyFont="1" applyBorder="1" applyAlignment="1">
      <alignment horizontal="center" vertical="center"/>
    </xf>
    <xf numFmtId="0" fontId="67" fillId="0" borderId="150" xfId="8" applyFont="1" applyBorder="1" applyAlignment="1">
      <alignment horizontal="center" vertical="center"/>
    </xf>
    <xf numFmtId="0" fontId="67" fillId="0" borderId="139" xfId="8" applyFont="1" applyBorder="1" applyAlignment="1">
      <alignment horizontal="center" vertical="center" wrapText="1"/>
    </xf>
    <xf numFmtId="0" fontId="66" fillId="0" borderId="18" xfId="8" applyBorder="1">
      <alignment vertical="center"/>
    </xf>
    <xf numFmtId="0" fontId="66" fillId="0" borderId="147" xfId="8" applyBorder="1">
      <alignment vertical="center"/>
    </xf>
    <xf numFmtId="0" fontId="66" fillId="0" borderId="0" xfId="8">
      <alignment vertical="center"/>
    </xf>
    <xf numFmtId="183" fontId="67" fillId="0" borderId="0" xfId="8" applyNumberFormat="1" applyFont="1" applyAlignment="1">
      <alignment horizontal="center" vertical="center"/>
    </xf>
    <xf numFmtId="183" fontId="67" fillId="0" borderId="23" xfId="8" applyNumberFormat="1" applyFont="1" applyBorder="1" applyAlignment="1">
      <alignment horizontal="center" vertical="center"/>
    </xf>
    <xf numFmtId="0" fontId="67" fillId="0" borderId="0" xfId="8" applyFont="1" applyAlignment="1">
      <alignment horizontal="right" vertical="center" wrapText="1"/>
    </xf>
    <xf numFmtId="0" fontId="67" fillId="0" borderId="23" xfId="8" applyFont="1" applyBorder="1" applyAlignment="1">
      <alignment horizontal="right" vertical="center" wrapText="1"/>
    </xf>
    <xf numFmtId="20" fontId="67" fillId="0" borderId="0" xfId="8" applyNumberFormat="1" applyFont="1" applyAlignment="1">
      <alignment horizontal="center" vertical="center" wrapText="1"/>
    </xf>
    <xf numFmtId="0" fontId="67" fillId="0" borderId="145" xfId="8" applyFont="1" applyBorder="1" applyAlignment="1">
      <alignment horizontal="center" vertical="center"/>
    </xf>
    <xf numFmtId="0" fontId="67" fillId="0" borderId="146" xfId="8" applyFont="1" applyBorder="1" applyAlignment="1">
      <alignment horizontal="center" vertical="center"/>
    </xf>
    <xf numFmtId="0" fontId="72" fillId="0" borderId="18" xfId="8" applyFont="1" applyBorder="1" applyAlignment="1">
      <alignment horizontal="center" vertical="center"/>
    </xf>
    <xf numFmtId="0" fontId="72" fillId="0" borderId="140" xfId="8" applyFont="1" applyBorder="1" applyAlignment="1">
      <alignment horizontal="center" vertical="center"/>
    </xf>
    <xf numFmtId="0" fontId="72" fillId="0" borderId="0" xfId="8" applyFont="1" applyAlignment="1">
      <alignment horizontal="center" vertical="center"/>
    </xf>
    <xf numFmtId="0" fontId="72" fillId="0" borderId="8" xfId="8" applyFont="1" applyBorder="1" applyAlignment="1">
      <alignment horizontal="center" vertical="center"/>
    </xf>
    <xf numFmtId="0" fontId="67" fillId="0" borderId="23" xfId="8" applyFont="1" applyBorder="1" applyAlignment="1">
      <alignment horizontal="center" vertical="center" shrinkToFit="1"/>
    </xf>
    <xf numFmtId="183" fontId="67" fillId="0" borderId="18" xfId="8" applyNumberFormat="1" applyFont="1" applyBorder="1" applyAlignment="1">
      <alignment horizontal="center" vertical="center"/>
    </xf>
    <xf numFmtId="0" fontId="67" fillId="0" borderId="18" xfId="8" applyFont="1" applyBorder="1" applyAlignment="1">
      <alignment horizontal="right" vertical="center" wrapText="1"/>
    </xf>
    <xf numFmtId="0" fontId="67" fillId="0" borderId="137" xfId="8" applyFont="1" applyBorder="1" applyAlignment="1">
      <alignment horizontal="center" vertical="center" wrapText="1"/>
    </xf>
    <xf numFmtId="0" fontId="67" fillId="0" borderId="139" xfId="8" applyFont="1" applyBorder="1" applyAlignment="1">
      <alignment horizontal="center" vertical="center"/>
    </xf>
    <xf numFmtId="0" fontId="67" fillId="0" borderId="147" xfId="8" applyFont="1" applyBorder="1" applyAlignment="1">
      <alignment horizontal="center" vertical="center"/>
    </xf>
    <xf numFmtId="0" fontId="67" fillId="0" borderId="151" xfId="8" applyFont="1" applyBorder="1" applyAlignment="1">
      <alignment horizontal="center" vertical="center"/>
    </xf>
    <xf numFmtId="0" fontId="67" fillId="0" borderId="143" xfId="8" applyFont="1" applyBorder="1" applyAlignment="1">
      <alignment horizontal="center" vertical="center"/>
    </xf>
    <xf numFmtId="0" fontId="67" fillId="0" borderId="140" xfId="8" applyFont="1" applyBorder="1" applyAlignment="1">
      <alignment horizontal="center" vertical="center" shrinkToFit="1"/>
    </xf>
    <xf numFmtId="0" fontId="67" fillId="0" borderId="8" xfId="8" applyFont="1" applyBorder="1" applyAlignment="1">
      <alignment horizontal="center" vertical="center" shrinkToFit="1"/>
    </xf>
    <xf numFmtId="0" fontId="72" fillId="0" borderId="148" xfId="8" applyFont="1" applyBorder="1" applyAlignment="1">
      <alignment horizontal="center" vertical="center" wrapText="1"/>
    </xf>
    <xf numFmtId="0" fontId="72" fillId="0" borderId="18" xfId="8" applyFont="1" applyBorder="1" applyAlignment="1">
      <alignment horizontal="center" vertical="center" wrapText="1"/>
    </xf>
    <xf numFmtId="0" fontId="72" fillId="0" borderId="130" xfId="8" applyFont="1" applyBorder="1" applyAlignment="1">
      <alignment horizontal="center" vertical="center" wrapText="1"/>
    </xf>
    <xf numFmtId="0" fontId="72" fillId="0" borderId="0" xfId="8" applyFont="1" applyAlignment="1">
      <alignment horizontal="center" vertical="center" wrapText="1"/>
    </xf>
    <xf numFmtId="0" fontId="72" fillId="0" borderId="154" xfId="8" applyFont="1" applyBorder="1" applyAlignment="1">
      <alignment horizontal="center" vertical="center" wrapText="1"/>
    </xf>
    <xf numFmtId="0" fontId="72" fillId="0" borderId="23" xfId="8" applyFont="1" applyBorder="1" applyAlignment="1">
      <alignment horizontal="center" vertical="center" wrapText="1"/>
    </xf>
    <xf numFmtId="0" fontId="71" fillId="0" borderId="139" xfId="8" applyFont="1" applyBorder="1" applyAlignment="1">
      <alignment horizontal="center" vertical="center" wrapText="1"/>
    </xf>
    <xf numFmtId="0" fontId="71" fillId="0" borderId="18" xfId="8" applyFont="1" applyBorder="1" applyAlignment="1">
      <alignment horizontal="center" vertical="center" wrapText="1"/>
    </xf>
    <xf numFmtId="0" fontId="71" fillId="0" borderId="149" xfId="8" applyFont="1" applyBorder="1" applyAlignment="1">
      <alignment horizontal="center" vertical="center" wrapText="1"/>
    </xf>
    <xf numFmtId="0" fontId="71" fillId="0" borderId="147" xfId="8" applyFont="1" applyBorder="1" applyAlignment="1">
      <alignment horizontal="center" vertical="center" wrapText="1"/>
    </xf>
    <xf numFmtId="0" fontId="71" fillId="0" borderId="0" xfId="8" applyFont="1" applyAlignment="1">
      <alignment horizontal="center" vertical="center" wrapText="1"/>
    </xf>
    <xf numFmtId="0" fontId="71" fillId="0" borderId="150" xfId="8" applyFont="1" applyBorder="1" applyAlignment="1">
      <alignment horizontal="center" vertical="center" wrapText="1"/>
    </xf>
    <xf numFmtId="0" fontId="71" fillId="0" borderId="143" xfId="8" applyFont="1" applyBorder="1" applyAlignment="1">
      <alignment horizontal="center" vertical="center" wrapText="1"/>
    </xf>
    <xf numFmtId="0" fontId="71" fillId="0" borderId="23" xfId="8" applyFont="1" applyBorder="1" applyAlignment="1">
      <alignment horizontal="center" vertical="center" wrapText="1"/>
    </xf>
    <xf numFmtId="0" fontId="71" fillId="0" borderId="151" xfId="8" applyFont="1" applyBorder="1" applyAlignment="1">
      <alignment horizontal="center" vertical="center" wrapText="1"/>
    </xf>
    <xf numFmtId="0" fontId="71" fillId="0" borderId="152" xfId="8" applyFont="1" applyBorder="1" applyAlignment="1">
      <alignment horizontal="center" vertical="center"/>
    </xf>
    <xf numFmtId="0" fontId="71" fillId="0" borderId="139" xfId="8" applyFont="1" applyBorder="1" applyAlignment="1">
      <alignment horizontal="center" vertical="center"/>
    </xf>
    <xf numFmtId="0" fontId="71" fillId="0" borderId="18" xfId="8" applyFont="1" applyBorder="1" applyAlignment="1">
      <alignment horizontal="center" vertical="center"/>
    </xf>
    <xf numFmtId="0" fontId="71" fillId="0" borderId="140" xfId="8" applyFont="1" applyBorder="1" applyAlignment="1">
      <alignment horizontal="center" vertical="center"/>
    </xf>
    <xf numFmtId="0" fontId="71" fillId="0" borderId="143" xfId="8" applyFont="1" applyBorder="1" applyAlignment="1">
      <alignment horizontal="center" vertical="center"/>
    </xf>
    <xf numFmtId="0" fontId="71" fillId="0" borderId="23" xfId="8" applyFont="1" applyBorder="1" applyAlignment="1">
      <alignment horizontal="center" vertical="center"/>
    </xf>
    <xf numFmtId="0" fontId="71" fillId="0" borderId="144" xfId="8" applyFont="1" applyBorder="1" applyAlignment="1">
      <alignment horizontal="center" vertical="center"/>
    </xf>
    <xf numFmtId="0" fontId="72" fillId="0" borderId="12" xfId="8" applyFont="1" applyBorder="1" applyAlignment="1">
      <alignment horizontal="center" vertical="center" wrapText="1"/>
    </xf>
    <xf numFmtId="0" fontId="72" fillId="0" borderId="13" xfId="8" applyFont="1" applyBorder="1" applyAlignment="1">
      <alignment horizontal="center" vertical="center" wrapText="1"/>
    </xf>
    <xf numFmtId="0" fontId="72" fillId="0" borderId="153" xfId="8" applyFont="1" applyBorder="1" applyAlignment="1">
      <alignment horizontal="center" vertical="center" wrapText="1"/>
    </xf>
    <xf numFmtId="0" fontId="72" fillId="0" borderId="150" xfId="8" applyFont="1" applyBorder="1" applyAlignment="1">
      <alignment horizontal="center" vertical="center" wrapText="1"/>
    </xf>
    <xf numFmtId="0" fontId="72" fillId="0" borderId="151" xfId="8" applyFont="1" applyBorder="1" applyAlignment="1">
      <alignment horizontal="center" vertical="center" wrapText="1"/>
    </xf>
    <xf numFmtId="0" fontId="72" fillId="0" borderId="139" xfId="8" applyFont="1" applyBorder="1" applyAlignment="1">
      <alignment horizontal="center" vertical="center"/>
    </xf>
    <xf numFmtId="0" fontId="72" fillId="0" borderId="149" xfId="8" applyFont="1" applyBorder="1" applyAlignment="1">
      <alignment horizontal="center" vertical="center"/>
    </xf>
    <xf numFmtId="0" fontId="72" fillId="0" borderId="143" xfId="8" applyFont="1" applyBorder="1" applyAlignment="1">
      <alignment horizontal="center" vertical="center"/>
    </xf>
    <xf numFmtId="0" fontId="72" fillId="0" borderId="23" xfId="8" applyFont="1" applyBorder="1" applyAlignment="1">
      <alignment horizontal="center" vertical="center"/>
    </xf>
    <xf numFmtId="0" fontId="72" fillId="0" borderId="151" xfId="8" applyFont="1" applyBorder="1" applyAlignment="1">
      <alignment horizontal="center" vertical="center"/>
    </xf>
    <xf numFmtId="0" fontId="72" fillId="0" borderId="144" xfId="8" applyFont="1" applyBorder="1" applyAlignment="1">
      <alignment horizontal="center" vertical="center"/>
    </xf>
    <xf numFmtId="0" fontId="72" fillId="0" borderId="139" xfId="8" applyFont="1" applyBorder="1" applyAlignment="1">
      <alignment horizontal="center" shrinkToFit="1"/>
    </xf>
    <xf numFmtId="0" fontId="72" fillId="0" borderId="18" xfId="8" applyFont="1" applyBorder="1" applyAlignment="1">
      <alignment horizontal="center" shrinkToFit="1"/>
    </xf>
    <xf numFmtId="0" fontId="72" fillId="0" borderId="149" xfId="8" applyFont="1" applyBorder="1" applyAlignment="1">
      <alignment horizontal="center" shrinkToFit="1"/>
    </xf>
    <xf numFmtId="0" fontId="72" fillId="0" borderId="139" xfId="8" applyFont="1" applyBorder="1" applyAlignment="1">
      <alignment horizontal="center" vertical="center" shrinkToFit="1"/>
    </xf>
    <xf numFmtId="0" fontId="72" fillId="0" borderId="18" xfId="8" applyFont="1" applyBorder="1" applyAlignment="1">
      <alignment horizontal="center" vertical="center" shrinkToFit="1"/>
    </xf>
    <xf numFmtId="0" fontId="72" fillId="0" borderId="149" xfId="8" applyFont="1" applyBorder="1" applyAlignment="1">
      <alignment horizontal="center" vertical="center" shrinkToFit="1"/>
    </xf>
    <xf numFmtId="0" fontId="67" fillId="0" borderId="147" xfId="8" applyFont="1" applyBorder="1" applyAlignment="1">
      <alignment horizontal="center" vertical="center" shrinkToFit="1"/>
    </xf>
    <xf numFmtId="0" fontId="67" fillId="0" borderId="150" xfId="8" applyFont="1" applyBorder="1" applyAlignment="1">
      <alignment horizontal="center" vertical="center" shrinkToFit="1"/>
    </xf>
    <xf numFmtId="0" fontId="67" fillId="0" borderId="143" xfId="8" applyFont="1" applyBorder="1" applyAlignment="1">
      <alignment horizontal="center" vertical="center" shrinkToFit="1"/>
    </xf>
    <xf numFmtId="0" fontId="67" fillId="0" borderId="151" xfId="8" applyFont="1" applyBorder="1" applyAlignment="1">
      <alignment horizontal="center" vertical="center" shrinkToFit="1"/>
    </xf>
    <xf numFmtId="0" fontId="71" fillId="0" borderId="148" xfId="8" applyFont="1" applyBorder="1" applyAlignment="1">
      <alignment horizontal="center" vertical="center" wrapText="1"/>
    </xf>
    <xf numFmtId="0" fontId="71" fillId="0" borderId="130" xfId="8" applyFont="1" applyBorder="1" applyAlignment="1">
      <alignment horizontal="center" vertical="center" wrapText="1"/>
    </xf>
    <xf numFmtId="0" fontId="71" fillId="0" borderId="154" xfId="8" applyFont="1" applyBorder="1" applyAlignment="1">
      <alignment horizontal="center" vertical="center" wrapText="1"/>
    </xf>
    <xf numFmtId="178" fontId="71" fillId="0" borderId="139" xfId="8" applyNumberFormat="1" applyFont="1" applyBorder="1" applyAlignment="1">
      <alignment horizontal="center" vertical="center"/>
    </xf>
    <xf numFmtId="178" fontId="71" fillId="0" borderId="18" xfId="8" applyNumberFormat="1" applyFont="1" applyBorder="1" applyAlignment="1">
      <alignment horizontal="center" vertical="center"/>
    </xf>
    <xf numFmtId="178" fontId="71" fillId="0" borderId="149" xfId="8" applyNumberFormat="1" applyFont="1" applyBorder="1" applyAlignment="1">
      <alignment horizontal="center" vertical="center"/>
    </xf>
    <xf numFmtId="178" fontId="67" fillId="0" borderId="139" xfId="8" applyNumberFormat="1" applyFont="1" applyBorder="1" applyAlignment="1">
      <alignment horizontal="center" vertical="center"/>
    </xf>
    <xf numFmtId="178" fontId="67" fillId="0" borderId="18" xfId="8" applyNumberFormat="1" applyFont="1" applyBorder="1" applyAlignment="1">
      <alignment horizontal="center" vertical="center"/>
    </xf>
    <xf numFmtId="178" fontId="67" fillId="0" borderId="149" xfId="8" applyNumberFormat="1" applyFont="1" applyBorder="1" applyAlignment="1">
      <alignment horizontal="center" vertical="center"/>
    </xf>
    <xf numFmtId="178" fontId="67" fillId="0" borderId="147" xfId="8" applyNumberFormat="1" applyFont="1" applyBorder="1" applyAlignment="1">
      <alignment horizontal="center" vertical="center"/>
    </xf>
    <xf numFmtId="178" fontId="67" fillId="0" borderId="0" xfId="8" applyNumberFormat="1" applyFont="1" applyAlignment="1">
      <alignment horizontal="center" vertical="center"/>
    </xf>
    <xf numFmtId="178" fontId="67" fillId="0" borderId="150" xfId="8" applyNumberFormat="1" applyFont="1" applyBorder="1" applyAlignment="1">
      <alignment horizontal="center" vertical="center"/>
    </xf>
    <xf numFmtId="178" fontId="67" fillId="0" borderId="143" xfId="8" applyNumberFormat="1" applyFont="1" applyBorder="1" applyAlignment="1">
      <alignment horizontal="center" vertical="center"/>
    </xf>
    <xf numFmtId="178" fontId="67" fillId="0" borderId="23" xfId="8" applyNumberFormat="1" applyFont="1" applyBorder="1" applyAlignment="1">
      <alignment horizontal="center" vertical="center"/>
    </xf>
    <xf numFmtId="178" fontId="67" fillId="0" borderId="151" xfId="8" applyNumberFormat="1" applyFont="1" applyBorder="1" applyAlignment="1">
      <alignment horizontal="center" vertical="center"/>
    </xf>
    <xf numFmtId="178" fontId="67" fillId="0" borderId="140" xfId="8" applyNumberFormat="1" applyFont="1" applyBorder="1" applyAlignment="1">
      <alignment horizontal="center" vertical="center"/>
    </xf>
    <xf numFmtId="178" fontId="67" fillId="0" borderId="8" xfId="8" applyNumberFormat="1" applyFont="1" applyBorder="1" applyAlignment="1">
      <alignment horizontal="center" vertical="center"/>
    </xf>
    <xf numFmtId="178" fontId="67" fillId="0" borderId="144" xfId="8" applyNumberFormat="1" applyFont="1" applyBorder="1" applyAlignment="1">
      <alignment horizontal="center" vertical="center"/>
    </xf>
    <xf numFmtId="178" fontId="71" fillId="0" borderId="0" xfId="8" applyNumberFormat="1" applyFont="1" applyAlignment="1">
      <alignment horizontal="center" vertical="center"/>
    </xf>
    <xf numFmtId="178" fontId="71" fillId="0" borderId="143" xfId="8" applyNumberFormat="1" applyFont="1" applyBorder="1" applyAlignment="1">
      <alignment horizontal="center" vertical="center"/>
    </xf>
    <xf numFmtId="178" fontId="71" fillId="0" borderId="23" xfId="8" applyNumberFormat="1" applyFont="1" applyBorder="1" applyAlignment="1">
      <alignment horizontal="center" vertical="center"/>
    </xf>
    <xf numFmtId="178" fontId="71" fillId="0" borderId="151" xfId="8" applyNumberFormat="1" applyFont="1" applyBorder="1" applyAlignment="1">
      <alignment horizontal="center" vertical="center"/>
    </xf>
    <xf numFmtId="178" fontId="78" fillId="0" borderId="143" xfId="8" applyNumberFormat="1" applyFont="1" applyBorder="1" applyAlignment="1">
      <alignment horizontal="center" vertical="center"/>
    </xf>
    <xf numFmtId="178" fontId="78" fillId="0" borderId="23" xfId="8" applyNumberFormat="1" applyFont="1" applyBorder="1" applyAlignment="1">
      <alignment horizontal="center" vertical="center"/>
    </xf>
    <xf numFmtId="178" fontId="78" fillId="0" borderId="151" xfId="8" applyNumberFormat="1" applyFont="1" applyBorder="1" applyAlignment="1">
      <alignment horizontal="center" vertical="center"/>
    </xf>
    <xf numFmtId="178" fontId="78" fillId="0" borderId="139" xfId="8" applyNumberFormat="1" applyFont="1" applyBorder="1" applyAlignment="1">
      <alignment horizontal="center" vertical="center"/>
    </xf>
    <xf numFmtId="178" fontId="78" fillId="0" borderId="18" xfId="8" applyNumberFormat="1" applyFont="1" applyBorder="1" applyAlignment="1">
      <alignment horizontal="center" vertical="center"/>
    </xf>
    <xf numFmtId="178" fontId="78" fillId="0" borderId="149" xfId="8" applyNumberFormat="1" applyFont="1" applyBorder="1" applyAlignment="1">
      <alignment horizontal="center" vertical="center"/>
    </xf>
    <xf numFmtId="0" fontId="75" fillId="0" borderId="18" xfId="8" applyFont="1" applyBorder="1" applyAlignment="1">
      <alignment horizontal="center" vertical="top" wrapText="1"/>
    </xf>
    <xf numFmtId="0" fontId="75" fillId="0" borderId="149" xfId="8" applyFont="1" applyBorder="1" applyAlignment="1">
      <alignment horizontal="center" vertical="top" wrapText="1"/>
    </xf>
    <xf numFmtId="0" fontId="75" fillId="0" borderId="0" xfId="8" applyFont="1" applyAlignment="1">
      <alignment horizontal="center" vertical="top" wrapText="1"/>
    </xf>
    <xf numFmtId="0" fontId="75" fillId="0" borderId="150" xfId="8" applyFont="1" applyBorder="1" applyAlignment="1">
      <alignment horizontal="center" vertical="top" wrapText="1"/>
    </xf>
    <xf numFmtId="0" fontId="75" fillId="0" borderId="23" xfId="8" applyFont="1" applyBorder="1" applyAlignment="1">
      <alignment horizontal="center" vertical="top" wrapText="1"/>
    </xf>
    <xf numFmtId="0" fontId="75" fillId="0" borderId="151" xfId="8" applyFont="1" applyBorder="1" applyAlignment="1">
      <alignment horizontal="center" vertical="top" wrapText="1"/>
    </xf>
    <xf numFmtId="0" fontId="71" fillId="0" borderId="159" xfId="8" applyFont="1" applyBorder="1" applyAlignment="1">
      <alignment horizontal="center" vertical="center" wrapText="1"/>
    </xf>
    <xf numFmtId="0" fontId="71" fillId="0" borderId="160" xfId="8" applyFont="1" applyBorder="1" applyAlignment="1">
      <alignment horizontal="center" vertical="center" wrapText="1"/>
    </xf>
    <xf numFmtId="0" fontId="71" fillId="0" borderId="161" xfId="8" applyFont="1" applyBorder="1" applyAlignment="1">
      <alignment horizontal="center" vertical="center" wrapText="1"/>
    </xf>
    <xf numFmtId="0" fontId="66" fillId="0" borderId="0" xfId="8" applyAlignment="1">
      <alignment horizontal="left" vertical="center"/>
    </xf>
    <xf numFmtId="0" fontId="76" fillId="0" borderId="0" xfId="8" applyFont="1" applyAlignment="1">
      <alignment horizontal="left" vertical="center"/>
    </xf>
    <xf numFmtId="0" fontId="73" fillId="0" borderId="155" xfId="8" applyFont="1" applyBorder="1" applyAlignment="1">
      <alignment horizontal="center" vertical="center" wrapText="1"/>
    </xf>
    <xf numFmtId="0" fontId="73" fillId="0" borderId="152" xfId="8" applyFont="1" applyBorder="1" applyAlignment="1">
      <alignment horizontal="center" vertical="center"/>
    </xf>
    <xf numFmtId="0" fontId="73" fillId="0" borderId="155" xfId="8" applyFont="1" applyBorder="1" applyAlignment="1">
      <alignment horizontal="center" vertical="center"/>
    </xf>
    <xf numFmtId="0" fontId="73" fillId="0" borderId="156" xfId="8" applyFont="1" applyBorder="1" applyAlignment="1">
      <alignment horizontal="center" vertical="center"/>
    </xf>
    <xf numFmtId="0" fontId="73" fillId="0" borderId="157" xfId="8" applyFont="1" applyBorder="1" applyAlignment="1">
      <alignment horizontal="center" vertical="center"/>
    </xf>
    <xf numFmtId="178" fontId="67" fillId="0" borderId="158" xfId="8" applyNumberFormat="1" applyFont="1" applyBorder="1" applyAlignment="1">
      <alignment horizontal="center" vertical="center"/>
    </xf>
    <xf numFmtId="178" fontId="67" fillId="0" borderId="4" xfId="8" applyNumberFormat="1" applyFont="1" applyBorder="1" applyAlignment="1">
      <alignment horizontal="center" vertical="center"/>
    </xf>
    <xf numFmtId="178" fontId="67" fillId="0" borderId="10" xfId="8" applyNumberFormat="1" applyFont="1" applyBorder="1" applyAlignment="1">
      <alignment horizontal="center" vertical="center"/>
    </xf>
    <xf numFmtId="0" fontId="74" fillId="0" borderId="139" xfId="8" applyFont="1" applyBorder="1" applyAlignment="1" applyProtection="1">
      <alignment horizontal="center" vertical="center"/>
      <protection locked="0"/>
    </xf>
    <xf numFmtId="0" fontId="74" fillId="0" borderId="18" xfId="8" applyFont="1" applyBorder="1" applyAlignment="1" applyProtection="1">
      <alignment horizontal="center" vertical="center"/>
      <protection locked="0"/>
    </xf>
    <xf numFmtId="0" fontId="74" fillId="0" borderId="140" xfId="8" applyFont="1" applyBorder="1" applyAlignment="1" applyProtection="1">
      <alignment horizontal="center" vertical="center"/>
      <protection locked="0"/>
    </xf>
    <xf numFmtId="0" fontId="74" fillId="0" borderId="147" xfId="8" applyFont="1" applyBorder="1" applyAlignment="1" applyProtection="1">
      <alignment horizontal="center" vertical="center"/>
      <protection locked="0"/>
    </xf>
    <xf numFmtId="0" fontId="74" fillId="0" borderId="0" xfId="8" applyFont="1" applyAlignment="1" applyProtection="1">
      <alignment horizontal="center" vertical="center"/>
      <protection locked="0"/>
    </xf>
    <xf numFmtId="0" fontId="74" fillId="0" borderId="8" xfId="8" applyFont="1" applyBorder="1" applyAlignment="1" applyProtection="1">
      <alignment horizontal="center" vertical="center"/>
      <protection locked="0"/>
    </xf>
    <xf numFmtId="0" fontId="74" fillId="0" borderId="158" xfId="8" applyFont="1" applyBorder="1" applyAlignment="1" applyProtection="1">
      <alignment horizontal="center" vertical="center"/>
      <protection locked="0"/>
    </xf>
    <xf numFmtId="0" fontId="74" fillId="0" borderId="4" xfId="8" applyFont="1" applyBorder="1" applyAlignment="1" applyProtection="1">
      <alignment horizontal="center" vertical="center"/>
      <protection locked="0"/>
    </xf>
    <xf numFmtId="0" fontId="74" fillId="0" borderId="10" xfId="8" applyFont="1" applyBorder="1" applyAlignment="1" applyProtection="1">
      <alignment horizontal="center" vertical="center"/>
      <protection locked="0"/>
    </xf>
    <xf numFmtId="178" fontId="71" fillId="0" borderId="0" xfId="8" applyNumberFormat="1" applyFont="1" applyAlignment="1" applyProtection="1">
      <alignment horizontal="center" vertical="center"/>
      <protection locked="0"/>
    </xf>
    <xf numFmtId="178" fontId="71" fillId="0" borderId="23" xfId="8" applyNumberFormat="1" applyFont="1" applyBorder="1" applyAlignment="1" applyProtection="1">
      <alignment horizontal="center" vertical="center"/>
      <protection locked="0"/>
    </xf>
    <xf numFmtId="178" fontId="71" fillId="0" borderId="18" xfId="8" applyNumberFormat="1" applyFont="1" applyBorder="1" applyAlignment="1" applyProtection="1">
      <alignment horizontal="center" vertical="center"/>
      <protection locked="0"/>
    </xf>
    <xf numFmtId="178" fontId="67" fillId="0" borderId="139" xfId="8" applyNumberFormat="1" applyFont="1" applyBorder="1" applyAlignment="1" applyProtection="1">
      <alignment horizontal="center" vertical="center"/>
      <protection locked="0"/>
    </xf>
    <xf numFmtId="178" fontId="67" fillId="0" borderId="18" xfId="8" applyNumberFormat="1" applyFont="1" applyBorder="1" applyAlignment="1" applyProtection="1">
      <alignment horizontal="center" vertical="center"/>
      <protection locked="0"/>
    </xf>
    <xf numFmtId="178" fontId="67" fillId="0" borderId="149" xfId="8" applyNumberFormat="1" applyFont="1" applyBorder="1" applyAlignment="1" applyProtection="1">
      <alignment horizontal="center" vertical="center"/>
      <protection locked="0"/>
    </xf>
    <xf numFmtId="178" fontId="67" fillId="0" borderId="147" xfId="8" applyNumberFormat="1" applyFont="1" applyBorder="1" applyAlignment="1" applyProtection="1">
      <alignment horizontal="center" vertical="center"/>
      <protection locked="0"/>
    </xf>
    <xf numFmtId="178" fontId="67" fillId="0" borderId="0" xfId="8" applyNumberFormat="1" applyFont="1" applyAlignment="1" applyProtection="1">
      <alignment horizontal="center" vertical="center"/>
      <protection locked="0"/>
    </xf>
    <xf numFmtId="178" fontId="67" fillId="0" borderId="150" xfId="8" applyNumberFormat="1" applyFont="1" applyBorder="1" applyAlignment="1" applyProtection="1">
      <alignment horizontal="center" vertical="center"/>
      <protection locked="0"/>
    </xf>
    <xf numFmtId="178" fontId="67" fillId="0" borderId="143" xfId="8" applyNumberFormat="1" applyFont="1" applyBorder="1" applyAlignment="1" applyProtection="1">
      <alignment horizontal="center" vertical="center"/>
      <protection locked="0"/>
    </xf>
    <xf numFmtId="178" fontId="67" fillId="0" borderId="23" xfId="8" applyNumberFormat="1" applyFont="1" applyBorder="1" applyAlignment="1" applyProtection="1">
      <alignment horizontal="center" vertical="center"/>
      <protection locked="0"/>
    </xf>
    <xf numFmtId="178" fontId="67" fillId="0" borderId="151" xfId="8" applyNumberFormat="1" applyFont="1" applyBorder="1" applyAlignment="1" applyProtection="1">
      <alignment horizontal="center" vertical="center"/>
      <protection locked="0"/>
    </xf>
    <xf numFmtId="0" fontId="72" fillId="0" borderId="12" xfId="8" applyFont="1" applyBorder="1" applyAlignment="1" applyProtection="1">
      <alignment horizontal="center" vertical="center" wrapText="1"/>
      <protection locked="0"/>
    </xf>
    <xf numFmtId="0" fontId="72" fillId="0" borderId="13" xfId="8" applyFont="1" applyBorder="1" applyAlignment="1" applyProtection="1">
      <alignment horizontal="center" vertical="center" wrapText="1"/>
      <protection locked="0"/>
    </xf>
    <xf numFmtId="0" fontId="72" fillId="0" borderId="153" xfId="8" applyFont="1" applyBorder="1" applyAlignment="1" applyProtection="1">
      <alignment horizontal="center" vertical="center" wrapText="1"/>
      <protection locked="0"/>
    </xf>
    <xf numFmtId="0" fontId="72" fillId="0" borderId="130" xfId="8" applyFont="1" applyBorder="1" applyAlignment="1" applyProtection="1">
      <alignment horizontal="center" vertical="center" wrapText="1"/>
      <protection locked="0"/>
    </xf>
    <xf numFmtId="0" fontId="72" fillId="0" borderId="0" xfId="8" applyFont="1" applyAlignment="1" applyProtection="1">
      <alignment horizontal="center" vertical="center" wrapText="1"/>
      <protection locked="0"/>
    </xf>
    <xf numFmtId="0" fontId="72" fillId="0" borderId="150" xfId="8" applyFont="1" applyBorder="1" applyAlignment="1" applyProtection="1">
      <alignment horizontal="center" vertical="center" wrapText="1"/>
      <protection locked="0"/>
    </xf>
    <xf numFmtId="0" fontId="72" fillId="0" borderId="154" xfId="8" applyFont="1" applyBorder="1" applyAlignment="1" applyProtection="1">
      <alignment horizontal="center" vertical="center" wrapText="1"/>
      <protection locked="0"/>
    </xf>
    <xf numFmtId="0" fontId="72" fillId="0" borderId="23" xfId="8" applyFont="1" applyBorder="1" applyAlignment="1" applyProtection="1">
      <alignment horizontal="center" vertical="center" wrapText="1"/>
      <protection locked="0"/>
    </xf>
    <xf numFmtId="0" fontId="72" fillId="0" borderId="151" xfId="8" applyFont="1" applyBorder="1" applyAlignment="1" applyProtection="1">
      <alignment horizontal="center" vertical="center" wrapText="1"/>
      <protection locked="0"/>
    </xf>
    <xf numFmtId="0" fontId="73" fillId="0" borderId="18" xfId="8" applyFont="1" applyBorder="1" applyAlignment="1" applyProtection="1">
      <alignment horizontal="center" vertical="center"/>
      <protection locked="0"/>
    </xf>
    <xf numFmtId="0" fontId="73" fillId="0" borderId="140" xfId="8" applyFont="1" applyBorder="1" applyAlignment="1" applyProtection="1">
      <alignment horizontal="center" vertical="center"/>
      <protection locked="0"/>
    </xf>
    <xf numFmtId="0" fontId="73" fillId="0" borderId="0" xfId="8" applyFont="1" applyAlignment="1" applyProtection="1">
      <alignment horizontal="center" vertical="center"/>
      <protection locked="0"/>
    </xf>
    <xf numFmtId="0" fontId="73" fillId="0" borderId="8" xfId="8" applyFont="1" applyBorder="1" applyAlignment="1" applyProtection="1">
      <alignment horizontal="center" vertical="center"/>
      <protection locked="0"/>
    </xf>
    <xf numFmtId="0" fontId="67" fillId="0" borderId="18"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23" xfId="8" applyFont="1" applyBorder="1" applyAlignment="1" applyProtection="1">
      <alignment horizontal="center" vertical="center"/>
      <protection locked="0"/>
    </xf>
    <xf numFmtId="0" fontId="67" fillId="0" borderId="0" xfId="8" quotePrefix="1" applyFont="1" applyAlignment="1">
      <alignment horizontal="right" vertical="center" shrinkToFit="1"/>
    </xf>
    <xf numFmtId="0" fontId="67" fillId="0" borderId="23" xfId="8" quotePrefix="1" applyFont="1" applyBorder="1" applyAlignment="1">
      <alignment horizontal="right" vertical="center" shrinkToFit="1"/>
    </xf>
    <xf numFmtId="185" fontId="67" fillId="0" borderId="0" xfId="8" quotePrefix="1" applyNumberFormat="1" applyFont="1" applyAlignment="1">
      <alignment horizontal="center" vertical="center" shrinkToFit="1"/>
    </xf>
    <xf numFmtId="185" fontId="67" fillId="0" borderId="23" xfId="8" quotePrefix="1" applyNumberFormat="1" applyFont="1" applyBorder="1" applyAlignment="1">
      <alignment horizontal="center" vertical="center" shrinkToFit="1"/>
    </xf>
    <xf numFmtId="0" fontId="67" fillId="0" borderId="18" xfId="8" applyFont="1" applyBorder="1" applyAlignment="1" applyProtection="1">
      <alignment horizontal="center" vertical="center" shrinkToFit="1"/>
      <protection locked="0"/>
    </xf>
    <xf numFmtId="0" fontId="67" fillId="0" borderId="0" xfId="8" applyFont="1" applyAlignment="1" applyProtection="1">
      <alignment horizontal="center" vertical="center" shrinkToFit="1"/>
      <protection locked="0"/>
    </xf>
    <xf numFmtId="0" fontId="67" fillId="0" borderId="23" xfId="8" applyFont="1" applyBorder="1" applyAlignment="1" applyProtection="1">
      <alignment horizontal="center" vertical="center" shrinkToFit="1"/>
      <protection locked="0"/>
    </xf>
    <xf numFmtId="185" fontId="67" fillId="0" borderId="0" xfId="8" quotePrefix="1" applyNumberFormat="1" applyFont="1" applyAlignment="1">
      <alignment horizontal="right" vertical="center" shrinkToFit="1"/>
    </xf>
    <xf numFmtId="185" fontId="67" fillId="0" borderId="23" xfId="8" quotePrefix="1" applyNumberFormat="1" applyFont="1" applyBorder="1" applyAlignment="1">
      <alignment horizontal="right" vertical="center" shrinkToFit="1"/>
    </xf>
    <xf numFmtId="177" fontId="67" fillId="0" borderId="18" xfId="8" applyNumberFormat="1" applyFont="1" applyBorder="1" applyAlignment="1">
      <alignment horizontal="center" vertical="center" shrinkToFit="1"/>
    </xf>
    <xf numFmtId="177" fontId="67" fillId="0" borderId="0" xfId="8" applyNumberFormat="1" applyFont="1" applyAlignment="1">
      <alignment horizontal="center" vertical="center" shrinkToFit="1"/>
    </xf>
    <xf numFmtId="189" fontId="67" fillId="0" borderId="18" xfId="8" quotePrefix="1" applyNumberFormat="1" applyFont="1" applyBorder="1" applyAlignment="1">
      <alignment horizontal="center" vertical="center" shrinkToFit="1"/>
    </xf>
    <xf numFmtId="189" fontId="67" fillId="0" borderId="0" xfId="8" quotePrefix="1" applyNumberFormat="1" applyFont="1" applyAlignment="1">
      <alignment horizontal="center" vertical="center" shrinkToFit="1"/>
    </xf>
    <xf numFmtId="189" fontId="67" fillId="0" borderId="23" xfId="8" quotePrefix="1" applyNumberFormat="1" applyFont="1" applyBorder="1" applyAlignment="1">
      <alignment horizontal="center" vertical="center" shrinkToFit="1"/>
    </xf>
    <xf numFmtId="177" fontId="67" fillId="0" borderId="23" xfId="8" applyNumberFormat="1" applyFont="1" applyBorder="1" applyAlignment="1">
      <alignment horizontal="center" vertical="center" shrinkToFit="1"/>
    </xf>
    <xf numFmtId="0" fontId="67" fillId="0" borderId="4" xfId="8" applyFont="1" applyBorder="1" applyAlignment="1">
      <alignment horizontal="left" vertical="center"/>
    </xf>
    <xf numFmtId="186" fontId="67" fillId="0" borderId="0" xfId="8" applyNumberFormat="1" applyFont="1" applyAlignment="1">
      <alignment horizontal="right" vertical="center" shrinkToFit="1"/>
    </xf>
    <xf numFmtId="0" fontId="67" fillId="0" borderId="139" xfId="8" applyFont="1" applyBorder="1" applyAlignment="1" applyProtection="1">
      <alignment horizontal="left" vertical="center" wrapText="1"/>
      <protection locked="0"/>
    </xf>
    <xf numFmtId="0" fontId="67" fillId="0" borderId="18" xfId="8" applyFont="1" applyBorder="1" applyAlignment="1" applyProtection="1">
      <alignment horizontal="left" vertical="center" wrapText="1"/>
      <protection locked="0"/>
    </xf>
    <xf numFmtId="0" fontId="67" fillId="0" borderId="140" xfId="8" applyFont="1" applyBorder="1" applyAlignment="1" applyProtection="1">
      <alignment horizontal="left" vertical="center" wrapText="1"/>
      <protection locked="0"/>
    </xf>
    <xf numFmtId="0" fontId="67" fillId="0" borderId="143" xfId="8" applyFont="1" applyBorder="1" applyAlignment="1" applyProtection="1">
      <alignment horizontal="left" vertical="center" wrapText="1"/>
      <protection locked="0"/>
    </xf>
    <xf numFmtId="0" fontId="67" fillId="0" borderId="23" xfId="8" applyFont="1" applyBorder="1" applyAlignment="1" applyProtection="1">
      <alignment horizontal="left" vertical="center" wrapText="1"/>
      <protection locked="0"/>
    </xf>
    <xf numFmtId="0" fontId="67" fillId="0" borderId="144" xfId="8" applyFont="1" applyBorder="1" applyAlignment="1" applyProtection="1">
      <alignment horizontal="left" vertical="center" wrapText="1"/>
      <protection locked="0"/>
    </xf>
    <xf numFmtId="0" fontId="67" fillId="0" borderId="18" xfId="8" applyFont="1" applyBorder="1" applyAlignment="1">
      <alignment horizontal="left" vertical="center" shrinkToFit="1"/>
    </xf>
    <xf numFmtId="0" fontId="67" fillId="0" borderId="140" xfId="8" applyFont="1" applyBorder="1" applyAlignment="1">
      <alignment horizontal="left" vertical="center" shrinkToFit="1"/>
    </xf>
    <xf numFmtId="182" fontId="67" fillId="0" borderId="0" xfId="8" applyNumberFormat="1" applyFont="1" applyAlignment="1" applyProtection="1">
      <alignment horizontal="left" vertical="center" shrinkToFit="1"/>
      <protection locked="0"/>
    </xf>
    <xf numFmtId="0" fontId="67" fillId="0" borderId="0" xfId="8" applyFont="1" applyAlignment="1" applyProtection="1">
      <alignment horizontal="right" vertical="top" shrinkToFit="1"/>
      <protection locked="0"/>
    </xf>
    <xf numFmtId="185" fontId="67" fillId="0" borderId="18" xfId="8" quotePrefix="1" applyNumberFormat="1" applyFont="1" applyBorder="1" applyAlignment="1">
      <alignment horizontal="right" vertical="center" shrinkToFit="1"/>
    </xf>
    <xf numFmtId="0" fontId="67" fillId="0" borderId="18" xfId="8" quotePrefix="1" applyFont="1" applyBorder="1" applyAlignment="1">
      <alignment horizontal="right" vertical="center" shrinkToFit="1"/>
    </xf>
    <xf numFmtId="185" fontId="67" fillId="0" borderId="18" xfId="8" quotePrefix="1" applyNumberFormat="1" applyFont="1" applyBorder="1" applyAlignment="1">
      <alignment horizontal="center" vertical="center" shrinkToFit="1"/>
    </xf>
    <xf numFmtId="0" fontId="67" fillId="0" borderId="23" xfId="8" applyFont="1" applyBorder="1" applyAlignment="1">
      <alignment horizontal="left" vertical="center" shrinkToFit="1"/>
    </xf>
    <xf numFmtId="0" fontId="67" fillId="0" borderId="144" xfId="8" applyFont="1" applyBorder="1" applyAlignment="1">
      <alignment horizontal="left" vertical="center" shrinkToFit="1"/>
    </xf>
    <xf numFmtId="177" fontId="67" fillId="0" borderId="0" xfId="8" applyNumberFormat="1" applyFont="1" applyAlignment="1">
      <alignment horizontal="right" vertical="center" shrinkToFit="1"/>
    </xf>
    <xf numFmtId="177" fontId="67" fillId="0" borderId="23" xfId="8" applyNumberFormat="1" applyFont="1" applyBorder="1" applyAlignment="1">
      <alignment horizontal="right" vertical="center" shrinkToFit="1"/>
    </xf>
    <xf numFmtId="177" fontId="67" fillId="0" borderId="18" xfId="8" applyNumberFormat="1" applyFont="1" applyBorder="1" applyAlignment="1">
      <alignment horizontal="right" vertical="center" shrinkToFit="1"/>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85" fillId="0" borderId="164" xfId="8" applyNumberFormat="1" applyFont="1" applyBorder="1" applyAlignment="1">
      <alignment horizontal="left" vertical="center" shrinkToFit="1"/>
    </xf>
    <xf numFmtId="0" fontId="83" fillId="0" borderId="0" xfId="0" applyFont="1" applyAlignment="1">
      <alignment horizontal="center" vertical="center"/>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04">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lightUp">
          <bgColor theme="5" tint="0.59996337778862885"/>
        </patternFill>
      </fill>
      <border>
        <left/>
        <right/>
        <top/>
        <bottom/>
      </border>
    </dxf>
    <dxf>
      <fill>
        <patternFill>
          <bgColor theme="6" tint="0.59996337778862885"/>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59996337778862885"/>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theme="9" tint="0.79998168889431442"/>
        </patternFill>
      </fill>
    </dxf>
    <dxf>
      <fill>
        <patternFill>
          <bgColor theme="8" tint="0.59996337778862885"/>
        </patternFill>
      </fill>
    </dxf>
    <dxf>
      <fill>
        <patternFill>
          <bgColor rgb="FFFFCCFF"/>
        </patternFill>
      </fill>
    </dxf>
    <dxf>
      <fill>
        <patternFill>
          <bgColor theme="6" tint="0.59996337778862885"/>
        </patternFill>
      </fill>
    </dxf>
    <dxf>
      <fill>
        <patternFill>
          <bgColor theme="9" tint="0.79998168889431442"/>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AE75C85C-CE0E-4F31-9EED-F43BC9647CC8}"/>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2</xdr:row>
          <xdr:rowOff>28575</xdr:rowOff>
        </xdr:from>
        <xdr:to>
          <xdr:col>38</xdr:col>
          <xdr:colOff>200025</xdr:colOff>
          <xdr:row>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80</xdr:col>
      <xdr:colOff>142876</xdr:colOff>
      <xdr:row>2</xdr:row>
      <xdr:rowOff>142875</xdr:rowOff>
    </xdr:from>
    <xdr:to>
      <xdr:col>103</xdr:col>
      <xdr:colOff>111125</xdr:colOff>
      <xdr:row>6</xdr:row>
      <xdr:rowOff>71438</xdr:rowOff>
    </xdr:to>
    <xdr:sp macro="" textlink="">
      <xdr:nvSpPr>
        <xdr:cNvPr id="2" name="テキスト ボックス 1">
          <a:extLst>
            <a:ext uri="{FF2B5EF4-FFF2-40B4-BE49-F238E27FC236}">
              <a16:creationId xmlns:a16="http://schemas.microsoft.com/office/drawing/2014/main" id="{DA9F9FF4-87B1-453B-9840-5FFD22CE294C}"/>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91</xdr:col>
      <xdr:colOff>69273</xdr:colOff>
      <xdr:row>6</xdr:row>
      <xdr:rowOff>207818</xdr:rowOff>
    </xdr:from>
    <xdr:ext cx="184731" cy="264560"/>
    <xdr:sp macro="" textlink="">
      <xdr:nvSpPr>
        <xdr:cNvPr id="3" name="テキスト ボックス 2">
          <a:extLst>
            <a:ext uri="{FF2B5EF4-FFF2-40B4-BE49-F238E27FC236}">
              <a16:creationId xmlns:a16="http://schemas.microsoft.com/office/drawing/2014/main" id="{AD82CBE3-5952-DC15-2738-15E0474CCE66}"/>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190500</xdr:colOff>
      <xdr:row>40</xdr:row>
      <xdr:rowOff>280147</xdr:rowOff>
    </xdr:from>
    <xdr:to>
      <xdr:col>38</xdr:col>
      <xdr:colOff>235324</xdr:colOff>
      <xdr:row>43</xdr:row>
      <xdr:rowOff>0</xdr:rowOff>
    </xdr:to>
    <xdr:sp macro="" textlink="">
      <xdr:nvSpPr>
        <xdr:cNvPr id="4" name="テキスト ボックス 3">
          <a:extLst>
            <a:ext uri="{FF2B5EF4-FFF2-40B4-BE49-F238E27FC236}">
              <a16:creationId xmlns:a16="http://schemas.microsoft.com/office/drawing/2014/main" id="{888C4E06-3742-CC9B-4F90-B0F7315298E9}"/>
            </a:ext>
          </a:extLst>
        </xdr:cNvPr>
        <xdr:cNvSpPr txBox="1"/>
      </xdr:nvSpPr>
      <xdr:spPr>
        <a:xfrm>
          <a:off x="2241176" y="11037794"/>
          <a:ext cx="7104530" cy="5939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現在</a:t>
          </a:r>
          <a:r>
            <a:rPr kumimoji="1" lang="en-US" altLang="ja-JP"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a:t>
          </a: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焼きおにぎりは注文停止中です。</a:t>
          </a:r>
        </a:p>
      </xdr:txBody>
    </xdr:sp>
    <xdr:clientData/>
  </xdr:twoCellAnchor>
  <xdr:twoCellAnchor>
    <xdr:from>
      <xdr:col>8</xdr:col>
      <xdr:colOff>179294</xdr:colOff>
      <xdr:row>28</xdr:row>
      <xdr:rowOff>291352</xdr:rowOff>
    </xdr:from>
    <xdr:to>
      <xdr:col>38</xdr:col>
      <xdr:colOff>224118</xdr:colOff>
      <xdr:row>31</xdr:row>
      <xdr:rowOff>11205</xdr:rowOff>
    </xdr:to>
    <xdr:sp macro="" textlink="">
      <xdr:nvSpPr>
        <xdr:cNvPr id="5" name="テキスト ボックス 4">
          <a:extLst>
            <a:ext uri="{FF2B5EF4-FFF2-40B4-BE49-F238E27FC236}">
              <a16:creationId xmlns:a16="http://schemas.microsoft.com/office/drawing/2014/main" id="{8487F6B6-3953-02D7-E2D6-887CB85882CB}"/>
            </a:ext>
          </a:extLst>
        </xdr:cNvPr>
        <xdr:cNvSpPr txBox="1"/>
      </xdr:nvSpPr>
      <xdr:spPr>
        <a:xfrm>
          <a:off x="2229970" y="7552764"/>
          <a:ext cx="7104530" cy="5939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現在</a:t>
          </a:r>
          <a:r>
            <a:rPr kumimoji="1" lang="en-US" altLang="ja-JP"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a:t>
          </a: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げんき弁当は注文停止中です。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DE103424-77E1-3F5B-78F2-79B374A4A97B}"/>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chiei-meal.net/"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C426"/>
  <sheetViews>
    <sheetView showGridLines="0" view="pageBreakPreview" zoomScale="70" zoomScaleNormal="70" zoomScaleSheetLayoutView="70" workbookViewId="0">
      <selection activeCell="N103" sqref="N103:Q103"/>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417" t="s">
        <v>73</v>
      </c>
      <c r="B1" s="417"/>
      <c r="C1" s="417"/>
      <c r="D1" s="417"/>
      <c r="E1" s="417"/>
      <c r="F1" s="417"/>
      <c r="G1" s="417"/>
      <c r="H1" s="417"/>
      <c r="I1" s="417"/>
      <c r="J1" s="417"/>
      <c r="K1" s="417"/>
      <c r="L1" s="417"/>
      <c r="M1" s="417"/>
      <c r="N1" s="417"/>
      <c r="O1" s="417"/>
      <c r="P1" s="8"/>
      <c r="R1" s="124" t="s">
        <v>232</v>
      </c>
      <c r="S1" s="138"/>
    </row>
    <row r="2" spans="1:27" s="6" customFormat="1" ht="24.75" customHeight="1">
      <c r="A2" s="418" t="s">
        <v>38</v>
      </c>
      <c r="B2" s="418"/>
      <c r="C2" s="418"/>
      <c r="D2" s="418" t="s">
        <v>37</v>
      </c>
      <c r="E2" s="418"/>
      <c r="F2" s="418"/>
      <c r="G2" s="418" t="s">
        <v>36</v>
      </c>
      <c r="H2" s="418"/>
      <c r="I2" s="418"/>
      <c r="J2" s="418" t="s">
        <v>35</v>
      </c>
      <c r="K2" s="418"/>
      <c r="L2" s="419"/>
      <c r="M2" s="9"/>
      <c r="N2" s="10"/>
      <c r="O2" s="10"/>
    </row>
    <row r="3" spans="1:27" ht="31.15" customHeight="1">
      <c r="A3" s="460" t="s">
        <v>34</v>
      </c>
      <c r="B3" s="460"/>
      <c r="C3" s="460"/>
      <c r="D3" s="460"/>
      <c r="E3" s="460"/>
      <c r="F3" s="460"/>
      <c r="G3" s="11"/>
      <c r="H3" s="421"/>
      <c r="I3" s="421"/>
      <c r="J3" s="421"/>
      <c r="K3" s="421"/>
      <c r="L3" s="189"/>
      <c r="M3" s="434" t="s">
        <v>294</v>
      </c>
      <c r="N3" s="434"/>
      <c r="O3" s="434"/>
      <c r="V3" s="457"/>
      <c r="W3" s="459"/>
      <c r="X3" s="459"/>
      <c r="Y3" s="459"/>
    </row>
    <row r="4" spans="1:27" ht="31.35" customHeight="1">
      <c r="A4" s="460"/>
      <c r="B4" s="460"/>
      <c r="C4" s="460"/>
      <c r="D4" s="460"/>
      <c r="E4" s="460"/>
      <c r="F4" s="460"/>
      <c r="G4" s="11"/>
      <c r="H4" s="421"/>
      <c r="I4" s="421"/>
      <c r="J4" s="421"/>
      <c r="K4" s="421"/>
      <c r="L4" s="190"/>
      <c r="M4" s="433" t="s">
        <v>295</v>
      </c>
      <c r="N4" s="433"/>
      <c r="O4" s="433"/>
      <c r="P4" s="420">
        <f ca="1">TODAY()</f>
        <v>45988</v>
      </c>
      <c r="Q4" s="420"/>
      <c r="R4" s="420"/>
      <c r="S4" s="67" t="s">
        <v>33</v>
      </c>
      <c r="V4" s="458"/>
      <c r="W4" s="459"/>
      <c r="X4" s="459"/>
      <c r="Y4" s="459"/>
    </row>
    <row r="5" spans="1:27" ht="14.25" thickBot="1"/>
    <row r="6" spans="1:27" ht="34.5" customHeight="1">
      <c r="A6" s="411" t="s">
        <v>234</v>
      </c>
      <c r="B6" s="412"/>
      <c r="C6" s="412"/>
      <c r="D6" s="412"/>
      <c r="E6" s="412"/>
      <c r="F6" s="412"/>
      <c r="G6" s="412"/>
      <c r="H6" s="413"/>
      <c r="I6" s="221" t="s">
        <v>287</v>
      </c>
      <c r="J6" s="221" t="s">
        <v>293</v>
      </c>
      <c r="K6" s="220" t="s">
        <v>302</v>
      </c>
      <c r="L6" s="428" t="s">
        <v>132</v>
      </c>
      <c r="M6" s="425"/>
      <c r="N6" s="422" t="s">
        <v>133</v>
      </c>
      <c r="O6" s="125" t="s">
        <v>50</v>
      </c>
      <c r="P6" s="121"/>
      <c r="Q6" s="127" t="s">
        <v>48</v>
      </c>
      <c r="R6" s="122"/>
      <c r="S6" s="129" t="s">
        <v>49</v>
      </c>
      <c r="T6" s="12"/>
      <c r="U6" s="12"/>
      <c r="V6" s="153"/>
      <c r="W6" s="7"/>
      <c r="X6" s="153"/>
      <c r="Y6" s="7"/>
      <c r="Z6" s="7"/>
    </row>
    <row r="7" spans="1:27" ht="34.5" customHeight="1" thickBot="1">
      <c r="A7" s="414"/>
      <c r="B7" s="415"/>
      <c r="C7" s="415"/>
      <c r="D7" s="415"/>
      <c r="E7" s="415"/>
      <c r="F7" s="415"/>
      <c r="G7" s="415"/>
      <c r="H7" s="416"/>
      <c r="I7" s="218"/>
      <c r="J7" s="219"/>
      <c r="K7" s="188"/>
      <c r="L7" s="429"/>
      <c r="M7" s="426"/>
      <c r="N7" s="423"/>
      <c r="O7" s="126" t="s">
        <v>51</v>
      </c>
      <c r="P7" s="185" t="str">
        <f>IF($M$9&gt;1.1,MONTH(DATE($M$6+2018,$P$6,$R$6+1)),"")</f>
        <v/>
      </c>
      <c r="Q7" s="128" t="s">
        <v>48</v>
      </c>
      <c r="R7" s="186" t="str">
        <f>IF($M$9&gt;1.1,DAY(DATE($M$6+2018,$P$6,$R$6+1)),"")</f>
        <v/>
      </c>
      <c r="S7" s="130" t="s">
        <v>49</v>
      </c>
      <c r="T7" s="12"/>
      <c r="U7" s="12"/>
      <c r="V7" s="7"/>
      <c r="W7" s="7"/>
      <c r="X7" s="7"/>
      <c r="Y7" s="7"/>
      <c r="Z7" s="7"/>
    </row>
    <row r="8" spans="1:27" ht="34.5" customHeight="1">
      <c r="A8" s="431" t="s">
        <v>134</v>
      </c>
      <c r="B8" s="432"/>
      <c r="C8" s="432"/>
      <c r="D8" s="376"/>
      <c r="E8" s="377"/>
      <c r="F8" s="377"/>
      <c r="G8" s="378"/>
      <c r="H8" s="131" t="s">
        <v>135</v>
      </c>
      <c r="I8" s="382"/>
      <c r="J8" s="383"/>
      <c r="K8" s="384"/>
      <c r="L8" s="430"/>
      <c r="M8" s="427"/>
      <c r="N8" s="424"/>
      <c r="O8" s="126" t="s">
        <v>52</v>
      </c>
      <c r="P8" s="185" t="str">
        <f>IF($M$9&gt;2.1,MONTH(DATE($M$6+2018,$P$6,$R$6+2)),"")</f>
        <v/>
      </c>
      <c r="Q8" s="128" t="s">
        <v>48</v>
      </c>
      <c r="R8" s="186" t="str">
        <f>IF($M$9&gt;2.1,DAY(DATE($M$6+2018,$P$6,$R$6+2)),"")</f>
        <v/>
      </c>
      <c r="S8" s="130" t="s">
        <v>49</v>
      </c>
      <c r="T8" s="12"/>
      <c r="U8" s="12"/>
      <c r="V8" s="7"/>
      <c r="W8" s="7"/>
      <c r="X8" s="7"/>
      <c r="Y8" s="7"/>
      <c r="Z8" s="7"/>
    </row>
    <row r="9" spans="1:27" ht="12" customHeight="1">
      <c r="A9" s="379" t="s">
        <v>238</v>
      </c>
      <c r="B9" s="380"/>
      <c r="C9" s="381"/>
      <c r="D9" s="385"/>
      <c r="E9" s="386"/>
      <c r="F9" s="386"/>
      <c r="G9" s="387"/>
      <c r="H9" s="398" t="s">
        <v>170</v>
      </c>
      <c r="I9" s="388"/>
      <c r="J9" s="389"/>
      <c r="K9" s="389"/>
      <c r="L9" s="392" t="s">
        <v>227</v>
      </c>
      <c r="M9" s="394"/>
      <c r="N9" s="396" t="s">
        <v>236</v>
      </c>
      <c r="O9" s="398" t="s">
        <v>53</v>
      </c>
      <c r="P9" s="400" t="str">
        <f>IF($M$9&gt;3.1,MONTH(DATE($M$6+2018,$P$6,$R$6+3)),"")</f>
        <v/>
      </c>
      <c r="Q9" s="402" t="s">
        <v>48</v>
      </c>
      <c r="R9" s="400" t="str">
        <f>IF($M$9&gt;3.1,DAY(DATE($M$6+2018,$P$6,$R$6+3)),"")</f>
        <v/>
      </c>
      <c r="S9" s="368" t="s">
        <v>49</v>
      </c>
      <c r="T9" s="13"/>
      <c r="U9" s="13"/>
      <c r="V9" s="81"/>
      <c r="W9" s="154"/>
      <c r="X9" s="155"/>
      <c r="Y9" s="7"/>
      <c r="Z9" s="7"/>
      <c r="AA9" s="7"/>
    </row>
    <row r="10" spans="1:27" ht="22.5" customHeight="1" thickBot="1">
      <c r="A10" s="370" t="s">
        <v>239</v>
      </c>
      <c r="B10" s="371"/>
      <c r="C10" s="372"/>
      <c r="D10" s="373"/>
      <c r="E10" s="374"/>
      <c r="F10" s="374"/>
      <c r="G10" s="375"/>
      <c r="H10" s="399"/>
      <c r="I10" s="390"/>
      <c r="J10" s="391"/>
      <c r="K10" s="391"/>
      <c r="L10" s="393"/>
      <c r="M10" s="395"/>
      <c r="N10" s="397"/>
      <c r="O10" s="399"/>
      <c r="P10" s="401" t="str">
        <f>IF($M$9&gt;1.1,MONTH(DATE($M$6,$P$6,$R$6)),"")</f>
        <v/>
      </c>
      <c r="Q10" s="361"/>
      <c r="R10" s="401" t="str">
        <f>IF($M$9&gt;1.1,DAY(DATE($M$6,$P$6,$R$6+1)),"")</f>
        <v/>
      </c>
      <c r="S10" s="369"/>
      <c r="T10" s="13"/>
      <c r="U10" s="13"/>
      <c r="V10" s="81"/>
      <c r="W10" s="154"/>
      <c r="X10" s="155"/>
      <c r="Y10" s="7"/>
      <c r="Z10" s="7"/>
      <c r="AA10" s="7"/>
    </row>
    <row r="11" spans="1:27" s="105" customFormat="1" ht="34.5" customHeight="1">
      <c r="A11" s="408" t="s">
        <v>225</v>
      </c>
      <c r="B11" s="409"/>
      <c r="C11" s="410"/>
      <c r="D11" s="463"/>
      <c r="E11" s="464"/>
      <c r="F11" s="464"/>
      <c r="G11" s="465"/>
      <c r="H11" s="132" t="s">
        <v>235</v>
      </c>
      <c r="I11" s="466"/>
      <c r="J11" s="467"/>
      <c r="K11" s="467"/>
      <c r="L11" s="467"/>
      <c r="M11" s="467"/>
      <c r="N11" s="467"/>
      <c r="O11" s="467"/>
      <c r="P11" s="467"/>
      <c r="Q11" s="467"/>
      <c r="R11" s="467"/>
      <c r="S11" s="468"/>
      <c r="T11" s="104"/>
      <c r="V11" s="68"/>
      <c r="W11" s="68"/>
      <c r="X11" s="68"/>
      <c r="Y11" s="68"/>
    </row>
    <row r="12" spans="1:27" s="105" customFormat="1" ht="34.5" customHeight="1" thickBot="1">
      <c r="A12" s="370" t="s">
        <v>226</v>
      </c>
      <c r="B12" s="371"/>
      <c r="C12" s="372"/>
      <c r="D12" s="405"/>
      <c r="E12" s="469"/>
      <c r="F12" s="469"/>
      <c r="G12" s="469"/>
      <c r="H12" s="403" t="s">
        <v>286</v>
      </c>
      <c r="I12" s="404"/>
      <c r="J12" s="405"/>
      <c r="K12" s="406"/>
      <c r="L12" s="405"/>
      <c r="M12" s="406"/>
      <c r="N12" s="405"/>
      <c r="O12" s="406"/>
      <c r="P12" s="405"/>
      <c r="Q12" s="406"/>
      <c r="R12" s="405"/>
      <c r="S12" s="407"/>
      <c r="T12" s="104"/>
      <c r="V12" s="68"/>
      <c r="W12" s="68"/>
      <c r="X12" s="68"/>
      <c r="Y12" s="68"/>
    </row>
    <row r="13" spans="1:27" ht="14.25" thickBot="1">
      <c r="S13" s="123"/>
    </row>
    <row r="14" spans="1:27" ht="34.5" customHeight="1">
      <c r="A14" s="435" t="s">
        <v>32</v>
      </c>
      <c r="B14" s="436"/>
      <c r="C14" s="437"/>
      <c r="D14" s="472" t="s">
        <v>43</v>
      </c>
      <c r="E14" s="172" t="s">
        <v>45</v>
      </c>
      <c r="F14" s="172">
        <f>COUNTIFS($E$22:$E$421,"男",$Y$22:$Y$421,1)</f>
        <v>0</v>
      </c>
      <c r="G14" s="133" t="s">
        <v>47</v>
      </c>
      <c r="H14" s="474" t="s">
        <v>136</v>
      </c>
      <c r="I14" s="172" t="s">
        <v>45</v>
      </c>
      <c r="J14" s="172">
        <f>COUNTIFS($E$22:$E$421,"男",$Y$22:$Y$421,2)</f>
        <v>0</v>
      </c>
      <c r="K14" s="133" t="s">
        <v>47</v>
      </c>
      <c r="L14" s="356" t="s">
        <v>137</v>
      </c>
      <c r="M14" s="172" t="s">
        <v>45</v>
      </c>
      <c r="N14" s="172">
        <f>COUNTIFS($E$22:$E$421,"男",$Y$22:$Y$421,3)</f>
        <v>0</v>
      </c>
      <c r="O14" s="133" t="s">
        <v>47</v>
      </c>
      <c r="P14" s="356" t="s">
        <v>44</v>
      </c>
      <c r="Q14" s="172" t="s">
        <v>45</v>
      </c>
      <c r="R14" s="172">
        <f>COUNTIFS($E$22:$E$421,"男",$Y$22:$Y$421,4)</f>
        <v>0</v>
      </c>
      <c r="S14" s="133" t="s">
        <v>47</v>
      </c>
      <c r="T14" s="14"/>
      <c r="U14" s="15"/>
    </row>
    <row r="15" spans="1:27" ht="34.5" customHeight="1" thickBot="1">
      <c r="A15" s="438"/>
      <c r="B15" s="361"/>
      <c r="C15" s="369"/>
      <c r="D15" s="473"/>
      <c r="E15" s="172" t="s">
        <v>46</v>
      </c>
      <c r="F15" s="172">
        <f>COUNTIFS($E$22:$E$421,"女",$Y$22:$Y$421,1)</f>
        <v>0</v>
      </c>
      <c r="G15" s="133" t="s">
        <v>47</v>
      </c>
      <c r="H15" s="475"/>
      <c r="I15" s="172" t="s">
        <v>46</v>
      </c>
      <c r="J15" s="172">
        <f>COUNTIFS($E$22:$E$421,"女",$Y$22:$Y$421,2)</f>
        <v>0</v>
      </c>
      <c r="K15" s="133" t="s">
        <v>47</v>
      </c>
      <c r="L15" s="357"/>
      <c r="M15" s="172" t="s">
        <v>46</v>
      </c>
      <c r="N15" s="172">
        <f>COUNTIFS($E$22:$E$421,"女",$Y$22:$Y$421,3)</f>
        <v>0</v>
      </c>
      <c r="O15" s="133" t="s">
        <v>47</v>
      </c>
      <c r="P15" s="357"/>
      <c r="Q15" s="172" t="s">
        <v>46</v>
      </c>
      <c r="R15" s="172">
        <f>COUNTIFS($E$22:$E$421,"女",$Y$22:$Y$421,4)</f>
        <v>0</v>
      </c>
      <c r="S15" s="133" t="s">
        <v>47</v>
      </c>
      <c r="T15" s="14"/>
      <c r="U15" s="15"/>
    </row>
    <row r="16" spans="1:27" ht="34.5" customHeight="1">
      <c r="A16" s="358" t="s">
        <v>140</v>
      </c>
      <c r="B16" s="360">
        <f>SUM(F14:F17,J14:J17,N14:N17,R14:R15)</f>
        <v>0</v>
      </c>
      <c r="C16" s="439" t="s">
        <v>47</v>
      </c>
      <c r="D16" s="476" t="s">
        <v>139</v>
      </c>
      <c r="E16" s="172" t="s">
        <v>45</v>
      </c>
      <c r="F16" s="172">
        <f>COUNTIFS($E$22:$E$421,"男",$Y$22:$Y$421,5)</f>
        <v>0</v>
      </c>
      <c r="G16" s="133" t="s">
        <v>47</v>
      </c>
      <c r="H16" s="356" t="s">
        <v>292</v>
      </c>
      <c r="I16" s="172" t="s">
        <v>45</v>
      </c>
      <c r="J16" s="172">
        <f>COUNTIFS($E$22:$E$421,"男",$Y$22:$Y$421,6)</f>
        <v>0</v>
      </c>
      <c r="K16" s="133" t="s">
        <v>47</v>
      </c>
      <c r="L16" s="356" t="s">
        <v>42</v>
      </c>
      <c r="M16" s="172" t="s">
        <v>45</v>
      </c>
      <c r="N16" s="172">
        <f>COUNTIFS($E$22:$E$421,"男",$Y$22:$Y$421,7)</f>
        <v>0</v>
      </c>
      <c r="O16" s="133" t="s">
        <v>47</v>
      </c>
      <c r="P16" s="356" t="s">
        <v>297</v>
      </c>
      <c r="Q16" s="172" t="s">
        <v>141</v>
      </c>
      <c r="R16" s="172">
        <f>COUNTIF(E22:E421,"男")</f>
        <v>0</v>
      </c>
      <c r="S16" s="133" t="s">
        <v>47</v>
      </c>
      <c r="T16" s="14"/>
      <c r="U16" s="15"/>
      <c r="W16" s="5">
        <v>1</v>
      </c>
      <c r="X16" s="5" t="s">
        <v>296</v>
      </c>
    </row>
    <row r="17" spans="1:29" ht="34.5" customHeight="1" thickBot="1">
      <c r="A17" s="359"/>
      <c r="B17" s="361"/>
      <c r="C17" s="369"/>
      <c r="D17" s="477"/>
      <c r="E17" s="172" t="s">
        <v>46</v>
      </c>
      <c r="F17" s="172">
        <f>COUNTIFS($E$22:$E$421,"女",$Y$22:$Y$421,5)</f>
        <v>0</v>
      </c>
      <c r="G17" s="133" t="s">
        <v>47</v>
      </c>
      <c r="H17" s="357"/>
      <c r="I17" s="172" t="s">
        <v>46</v>
      </c>
      <c r="J17" s="172">
        <f>COUNTIFS($E$22:$E$421,"女",$Y$22:$Y$421,6)</f>
        <v>0</v>
      </c>
      <c r="K17" s="133" t="s">
        <v>47</v>
      </c>
      <c r="L17" s="357"/>
      <c r="M17" s="172" t="s">
        <v>46</v>
      </c>
      <c r="N17" s="172">
        <f>COUNTIFS($E$22:$E$421,"女",$Y$22:$Y$421,7)</f>
        <v>0</v>
      </c>
      <c r="O17" s="133" t="s">
        <v>47</v>
      </c>
      <c r="P17" s="357"/>
      <c r="Q17" s="172" t="s">
        <v>46</v>
      </c>
      <c r="R17" s="172">
        <f>COUNTIF(E22:E421,"女")</f>
        <v>0</v>
      </c>
      <c r="S17" s="133" t="s">
        <v>47</v>
      </c>
      <c r="T17" s="14"/>
      <c r="U17" s="15"/>
      <c r="W17" s="5">
        <v>2</v>
      </c>
      <c r="X17" s="5" t="s">
        <v>288</v>
      </c>
      <c r="AB17" s="5" t="s">
        <v>270</v>
      </c>
    </row>
    <row r="18" spans="1:29">
      <c r="W18" s="5">
        <v>3</v>
      </c>
      <c r="X18" s="5" t="s">
        <v>289</v>
      </c>
      <c r="AB18" s="5" t="s">
        <v>271</v>
      </c>
    </row>
    <row r="19" spans="1:29" ht="18" customHeight="1">
      <c r="A19" s="449" t="s">
        <v>31</v>
      </c>
      <c r="B19" s="461" t="s">
        <v>30</v>
      </c>
      <c r="C19" s="461"/>
      <c r="D19" s="461"/>
      <c r="E19" s="452" t="s">
        <v>29</v>
      </c>
      <c r="F19" s="440" t="s">
        <v>303</v>
      </c>
      <c r="G19" s="441"/>
      <c r="H19" s="441"/>
      <c r="I19" s="441"/>
      <c r="J19" s="441"/>
      <c r="K19" s="442"/>
      <c r="L19" s="367" t="s">
        <v>28</v>
      </c>
      <c r="M19" s="364" t="s">
        <v>283</v>
      </c>
      <c r="N19" s="347" t="s">
        <v>41</v>
      </c>
      <c r="O19" s="348"/>
      <c r="P19" s="348"/>
      <c r="Q19" s="349"/>
      <c r="R19" s="134" t="s">
        <v>39</v>
      </c>
      <c r="S19" s="135" t="s">
        <v>27</v>
      </c>
      <c r="T19" s="16"/>
      <c r="U19" s="17"/>
      <c r="W19" s="5">
        <v>4</v>
      </c>
      <c r="X19" s="5" t="s">
        <v>290</v>
      </c>
      <c r="AB19" s="5" t="s">
        <v>272</v>
      </c>
    </row>
    <row r="20" spans="1:29" ht="18" customHeight="1">
      <c r="A20" s="450"/>
      <c r="B20" s="356"/>
      <c r="C20" s="356"/>
      <c r="D20" s="356"/>
      <c r="E20" s="453"/>
      <c r="F20" s="443"/>
      <c r="G20" s="444"/>
      <c r="H20" s="444"/>
      <c r="I20" s="444"/>
      <c r="J20" s="444"/>
      <c r="K20" s="445"/>
      <c r="L20" s="365"/>
      <c r="M20" s="365"/>
      <c r="N20" s="350"/>
      <c r="O20" s="351"/>
      <c r="P20" s="351"/>
      <c r="Q20" s="352"/>
      <c r="R20" s="136" t="s">
        <v>40</v>
      </c>
      <c r="S20" s="470" t="s">
        <v>142</v>
      </c>
      <c r="T20" s="16"/>
      <c r="U20" s="17"/>
      <c r="W20" s="5">
        <v>5</v>
      </c>
      <c r="X20" s="5" t="s">
        <v>291</v>
      </c>
      <c r="AB20" s="5" t="s">
        <v>273</v>
      </c>
    </row>
    <row r="21" spans="1:29" ht="24" customHeight="1" thickBot="1">
      <c r="A21" s="451"/>
      <c r="B21" s="462"/>
      <c r="C21" s="462"/>
      <c r="D21" s="462"/>
      <c r="E21" s="454"/>
      <c r="F21" s="176" t="s">
        <v>26</v>
      </c>
      <c r="G21" s="173" t="s">
        <v>25</v>
      </c>
      <c r="H21" s="173" t="s">
        <v>24</v>
      </c>
      <c r="I21" s="173" t="s">
        <v>23</v>
      </c>
      <c r="J21" s="455" t="s">
        <v>269</v>
      </c>
      <c r="K21" s="456"/>
      <c r="L21" s="366"/>
      <c r="M21" s="366"/>
      <c r="N21" s="353"/>
      <c r="O21" s="354"/>
      <c r="P21" s="354"/>
      <c r="Q21" s="355"/>
      <c r="R21" s="137"/>
      <c r="S21" s="471"/>
      <c r="T21" s="17"/>
      <c r="U21" s="17"/>
      <c r="W21" s="5">
        <v>6</v>
      </c>
      <c r="X21" s="5" t="s">
        <v>292</v>
      </c>
      <c r="AB21" s="5" t="s">
        <v>274</v>
      </c>
    </row>
    <row r="22" spans="1:29" s="60" customFormat="1" ht="33.75" customHeight="1" thickTop="1">
      <c r="A22" s="53">
        <v>1</v>
      </c>
      <c r="B22" s="446"/>
      <c r="C22" s="447"/>
      <c r="D22" s="448"/>
      <c r="E22" s="54"/>
      <c r="F22" s="55"/>
      <c r="G22" s="55"/>
      <c r="H22" s="55"/>
      <c r="I22" s="55"/>
      <c r="J22" s="179"/>
      <c r="K22" s="177"/>
      <c r="L22" s="56">
        <f>COUNT(F22:I22)</f>
        <v>0</v>
      </c>
      <c r="M22" s="191" t="b">
        <v>0</v>
      </c>
      <c r="N22" s="362"/>
      <c r="O22" s="363"/>
      <c r="P22" s="363"/>
      <c r="Q22" s="363"/>
      <c r="R22" s="191" t="b">
        <v>0</v>
      </c>
      <c r="S22" s="54"/>
      <c r="T22" s="57"/>
      <c r="U22" s="58"/>
      <c r="V22" s="59">
        <f t="shared" ref="V22:V85" si="0">MAX(F22:I22)</f>
        <v>0</v>
      </c>
      <c r="W22" s="5">
        <v>7</v>
      </c>
      <c r="Y22" s="60">
        <f>MAX(F22:I22)</f>
        <v>0</v>
      </c>
      <c r="Z22" s="60" t="str">
        <f>IF(F22="","",IF($E22="男",1,IF($E22="女",2,"")))</f>
        <v/>
      </c>
      <c r="AA22" s="60" t="str">
        <f>IF(G22="","",IF($E22="男",1,IF($E22="女",2,"")))</f>
        <v/>
      </c>
      <c r="AB22" s="60" t="str">
        <f>IF(H22="","",IF($E22="男",1,IF($E22="女",2,"")))</f>
        <v/>
      </c>
      <c r="AC22" s="60" t="str">
        <f>IF(I22="","",IF($E22="男",1,IF($E22="女",2,"")))</f>
        <v/>
      </c>
    </row>
    <row r="23" spans="1:29" s="60" customFormat="1" ht="33.75" customHeight="1">
      <c r="A23" s="61">
        <v>2</v>
      </c>
      <c r="B23" s="339"/>
      <c r="C23" s="340"/>
      <c r="D23" s="341"/>
      <c r="E23" s="54"/>
      <c r="F23" s="62"/>
      <c r="G23" s="62"/>
      <c r="H23" s="62"/>
      <c r="I23" s="62"/>
      <c r="J23" s="178"/>
      <c r="K23" s="171"/>
      <c r="L23" s="63">
        <f t="shared" ref="L23:L86" si="1">COUNT(F23:I23)</f>
        <v>0</v>
      </c>
      <c r="M23" s="192" t="b">
        <v>0</v>
      </c>
      <c r="N23" s="345"/>
      <c r="O23" s="346"/>
      <c r="P23" s="346"/>
      <c r="Q23" s="346"/>
      <c r="R23" s="192" t="b">
        <v>0</v>
      </c>
      <c r="S23" s="62"/>
      <c r="T23" s="57"/>
      <c r="U23" s="58"/>
      <c r="V23" s="59">
        <f t="shared" si="0"/>
        <v>0</v>
      </c>
      <c r="W23" s="5">
        <v>8</v>
      </c>
      <c r="Y23" s="60">
        <f t="shared" ref="Y23:Y86" si="2">MAX(F23:I23)</f>
        <v>0</v>
      </c>
      <c r="Z23" s="60" t="str">
        <f t="shared" ref="Z23:AC86" si="3">IF(F23="","",IF($E23="男",1,IF($E23="女",2,"")))</f>
        <v/>
      </c>
      <c r="AA23" s="60" t="str">
        <f t="shared" si="3"/>
        <v/>
      </c>
      <c r="AB23" s="60" t="str">
        <f t="shared" si="3"/>
        <v/>
      </c>
      <c r="AC23" s="60" t="str">
        <f t="shared" si="3"/>
        <v/>
      </c>
    </row>
    <row r="24" spans="1:29" s="60" customFormat="1" ht="33.75" customHeight="1">
      <c r="A24" s="61">
        <v>3</v>
      </c>
      <c r="B24" s="339"/>
      <c r="C24" s="340"/>
      <c r="D24" s="341"/>
      <c r="E24" s="54"/>
      <c r="F24" s="62"/>
      <c r="G24" s="62"/>
      <c r="H24" s="62"/>
      <c r="I24" s="62"/>
      <c r="J24" s="178"/>
      <c r="K24" s="171"/>
      <c r="L24" s="63">
        <f t="shared" si="1"/>
        <v>0</v>
      </c>
      <c r="M24" s="192" t="b">
        <v>0</v>
      </c>
      <c r="N24" s="345"/>
      <c r="O24" s="346"/>
      <c r="P24" s="346"/>
      <c r="Q24" s="346"/>
      <c r="R24" s="192" t="b">
        <v>0</v>
      </c>
      <c r="S24" s="62"/>
      <c r="T24" s="57"/>
      <c r="U24" s="58"/>
      <c r="V24" s="59">
        <f t="shared" si="0"/>
        <v>0</v>
      </c>
      <c r="W24" s="5">
        <v>9</v>
      </c>
      <c r="Y24" s="60">
        <f t="shared" si="2"/>
        <v>0</v>
      </c>
      <c r="Z24" s="60" t="str">
        <f t="shared" si="3"/>
        <v/>
      </c>
      <c r="AA24" s="60" t="str">
        <f t="shared" si="3"/>
        <v/>
      </c>
      <c r="AB24" s="60" t="str">
        <f t="shared" si="3"/>
        <v/>
      </c>
      <c r="AC24" s="60" t="str">
        <f t="shared" si="3"/>
        <v/>
      </c>
    </row>
    <row r="25" spans="1:29" s="60" customFormat="1" ht="33.75" customHeight="1">
      <c r="A25" s="61">
        <v>4</v>
      </c>
      <c r="B25" s="339"/>
      <c r="C25" s="340"/>
      <c r="D25" s="341"/>
      <c r="E25" s="54"/>
      <c r="F25" s="62"/>
      <c r="G25" s="62"/>
      <c r="H25" s="62"/>
      <c r="I25" s="62"/>
      <c r="J25" s="178"/>
      <c r="K25" s="171"/>
      <c r="L25" s="63">
        <f t="shared" si="1"/>
        <v>0</v>
      </c>
      <c r="M25" s="192" t="b">
        <v>0</v>
      </c>
      <c r="N25" s="345"/>
      <c r="O25" s="346"/>
      <c r="P25" s="346"/>
      <c r="Q25" s="346"/>
      <c r="R25" s="192" t="b">
        <v>0</v>
      </c>
      <c r="S25" s="62"/>
      <c r="T25" s="57"/>
      <c r="U25" s="58"/>
      <c r="V25" s="59">
        <f t="shared" si="0"/>
        <v>0</v>
      </c>
      <c r="W25" s="5">
        <v>10</v>
      </c>
      <c r="Y25" s="60">
        <f t="shared" si="2"/>
        <v>0</v>
      </c>
      <c r="Z25" s="60" t="str">
        <f t="shared" si="3"/>
        <v/>
      </c>
      <c r="AA25" s="60" t="str">
        <f t="shared" si="3"/>
        <v/>
      </c>
      <c r="AB25" s="60" t="str">
        <f t="shared" si="3"/>
        <v/>
      </c>
      <c r="AC25" s="60" t="str">
        <f t="shared" si="3"/>
        <v/>
      </c>
    </row>
    <row r="26" spans="1:29" s="60" customFormat="1" ht="33.75" customHeight="1">
      <c r="A26" s="61">
        <v>5</v>
      </c>
      <c r="B26" s="339"/>
      <c r="C26" s="340"/>
      <c r="D26" s="341"/>
      <c r="E26" s="54"/>
      <c r="F26" s="62"/>
      <c r="G26" s="62"/>
      <c r="H26" s="62"/>
      <c r="I26" s="62"/>
      <c r="J26" s="178"/>
      <c r="K26" s="171"/>
      <c r="L26" s="63">
        <f t="shared" si="1"/>
        <v>0</v>
      </c>
      <c r="M26" s="192" t="b">
        <v>0</v>
      </c>
      <c r="N26" s="345"/>
      <c r="O26" s="346"/>
      <c r="P26" s="346"/>
      <c r="Q26" s="346"/>
      <c r="R26" s="192" t="b">
        <v>0</v>
      </c>
      <c r="S26" s="62"/>
      <c r="T26" s="57"/>
      <c r="U26" s="58"/>
      <c r="V26" s="59">
        <f t="shared" si="0"/>
        <v>0</v>
      </c>
      <c r="Y26" s="60">
        <f t="shared" si="2"/>
        <v>0</v>
      </c>
      <c r="Z26" s="60" t="str">
        <f t="shared" si="3"/>
        <v/>
      </c>
      <c r="AA26" s="60" t="str">
        <f t="shared" si="3"/>
        <v/>
      </c>
      <c r="AB26" s="60" t="str">
        <f t="shared" si="3"/>
        <v/>
      </c>
      <c r="AC26" s="60" t="str">
        <f t="shared" si="3"/>
        <v/>
      </c>
    </row>
    <row r="27" spans="1:29" s="60" customFormat="1" ht="33.75" customHeight="1">
      <c r="A27" s="61">
        <v>6</v>
      </c>
      <c r="B27" s="339"/>
      <c r="C27" s="340"/>
      <c r="D27" s="341"/>
      <c r="E27" s="54"/>
      <c r="F27" s="62"/>
      <c r="G27" s="62"/>
      <c r="H27" s="62"/>
      <c r="I27" s="62"/>
      <c r="J27" s="178"/>
      <c r="K27" s="171"/>
      <c r="L27" s="63">
        <f t="shared" si="1"/>
        <v>0</v>
      </c>
      <c r="M27" s="192" t="b">
        <v>0</v>
      </c>
      <c r="N27" s="345"/>
      <c r="O27" s="346"/>
      <c r="P27" s="346"/>
      <c r="Q27" s="346"/>
      <c r="R27" s="192" t="b">
        <v>0</v>
      </c>
      <c r="S27" s="62"/>
      <c r="T27" s="57"/>
      <c r="U27" s="58"/>
      <c r="V27" s="59">
        <f t="shared" si="0"/>
        <v>0</v>
      </c>
      <c r="Y27" s="60">
        <f t="shared" si="2"/>
        <v>0</v>
      </c>
      <c r="Z27" s="60" t="str">
        <f t="shared" si="3"/>
        <v/>
      </c>
      <c r="AA27" s="60" t="str">
        <f t="shared" si="3"/>
        <v/>
      </c>
      <c r="AB27" s="60" t="str">
        <f t="shared" si="3"/>
        <v/>
      </c>
      <c r="AC27" s="60" t="str">
        <f t="shared" si="3"/>
        <v/>
      </c>
    </row>
    <row r="28" spans="1:29" s="60" customFormat="1" ht="33.75" customHeight="1">
      <c r="A28" s="61">
        <v>7</v>
      </c>
      <c r="B28" s="339"/>
      <c r="C28" s="340"/>
      <c r="D28" s="341"/>
      <c r="E28" s="54"/>
      <c r="F28" s="62"/>
      <c r="G28" s="62"/>
      <c r="H28" s="62"/>
      <c r="I28" s="62"/>
      <c r="J28" s="178"/>
      <c r="K28" s="171"/>
      <c r="L28" s="63">
        <f t="shared" si="1"/>
        <v>0</v>
      </c>
      <c r="M28" s="192" t="b">
        <v>0</v>
      </c>
      <c r="N28" s="345"/>
      <c r="O28" s="346"/>
      <c r="P28" s="346"/>
      <c r="Q28" s="346"/>
      <c r="R28" s="192" t="b">
        <v>0</v>
      </c>
      <c r="S28" s="62"/>
      <c r="T28" s="57"/>
      <c r="U28" s="58"/>
      <c r="V28" s="59">
        <f t="shared" si="0"/>
        <v>0</v>
      </c>
      <c r="Y28" s="60">
        <f t="shared" si="2"/>
        <v>0</v>
      </c>
      <c r="Z28" s="60" t="str">
        <f t="shared" si="3"/>
        <v/>
      </c>
      <c r="AA28" s="60" t="str">
        <f t="shared" si="3"/>
        <v/>
      </c>
      <c r="AB28" s="60" t="str">
        <f t="shared" si="3"/>
        <v/>
      </c>
      <c r="AC28" s="60" t="str">
        <f t="shared" si="3"/>
        <v/>
      </c>
    </row>
    <row r="29" spans="1:29" s="60" customFormat="1" ht="33.75" customHeight="1">
      <c r="A29" s="61">
        <v>8</v>
      </c>
      <c r="B29" s="339"/>
      <c r="C29" s="340"/>
      <c r="D29" s="341"/>
      <c r="E29" s="54"/>
      <c r="F29" s="62"/>
      <c r="G29" s="62"/>
      <c r="H29" s="62"/>
      <c r="I29" s="62"/>
      <c r="J29" s="178"/>
      <c r="K29" s="171"/>
      <c r="L29" s="63">
        <f t="shared" si="1"/>
        <v>0</v>
      </c>
      <c r="M29" s="192" t="b">
        <v>0</v>
      </c>
      <c r="N29" s="345"/>
      <c r="O29" s="346"/>
      <c r="P29" s="346"/>
      <c r="Q29" s="346"/>
      <c r="R29" s="192" t="b">
        <v>0</v>
      </c>
      <c r="S29" s="62"/>
      <c r="T29" s="57"/>
      <c r="U29" s="58"/>
      <c r="V29" s="59">
        <f t="shared" si="0"/>
        <v>0</v>
      </c>
      <c r="Y29" s="60">
        <f t="shared" si="2"/>
        <v>0</v>
      </c>
      <c r="Z29" s="60" t="str">
        <f t="shared" si="3"/>
        <v/>
      </c>
      <c r="AA29" s="60" t="str">
        <f t="shared" si="3"/>
        <v/>
      </c>
      <c r="AB29" s="60" t="str">
        <f t="shared" si="3"/>
        <v/>
      </c>
      <c r="AC29" s="60" t="str">
        <f t="shared" si="3"/>
        <v/>
      </c>
    </row>
    <row r="30" spans="1:29" s="60" customFormat="1" ht="33.75" customHeight="1">
      <c r="A30" s="61">
        <v>9</v>
      </c>
      <c r="B30" s="339"/>
      <c r="C30" s="340"/>
      <c r="D30" s="341"/>
      <c r="E30" s="54"/>
      <c r="F30" s="62"/>
      <c r="G30" s="62"/>
      <c r="H30" s="62"/>
      <c r="I30" s="62"/>
      <c r="J30" s="178"/>
      <c r="K30" s="171"/>
      <c r="L30" s="63">
        <f t="shared" si="1"/>
        <v>0</v>
      </c>
      <c r="M30" s="192" t="b">
        <v>0</v>
      </c>
      <c r="N30" s="345"/>
      <c r="O30" s="346"/>
      <c r="P30" s="346"/>
      <c r="Q30" s="346"/>
      <c r="R30" s="192" t="b">
        <v>0</v>
      </c>
      <c r="S30" s="62"/>
      <c r="T30" s="57" t="b">
        <v>1</v>
      </c>
      <c r="U30" s="58"/>
      <c r="V30" s="59">
        <f t="shared" si="0"/>
        <v>0</v>
      </c>
      <c r="Y30" s="60">
        <f t="shared" si="2"/>
        <v>0</v>
      </c>
      <c r="Z30" s="60" t="str">
        <f t="shared" si="3"/>
        <v/>
      </c>
      <c r="AA30" s="60" t="str">
        <f t="shared" si="3"/>
        <v/>
      </c>
      <c r="AB30" s="60" t="str">
        <f t="shared" si="3"/>
        <v/>
      </c>
      <c r="AC30" s="60" t="str">
        <f t="shared" si="3"/>
        <v/>
      </c>
    </row>
    <row r="31" spans="1:29" s="60" customFormat="1" ht="33.75" customHeight="1">
      <c r="A31" s="61">
        <v>10</v>
      </c>
      <c r="B31" s="339"/>
      <c r="C31" s="340"/>
      <c r="D31" s="341"/>
      <c r="E31" s="54"/>
      <c r="F31" s="62"/>
      <c r="G31" s="62"/>
      <c r="H31" s="62"/>
      <c r="I31" s="62"/>
      <c r="J31" s="178"/>
      <c r="K31" s="171"/>
      <c r="L31" s="63">
        <f t="shared" si="1"/>
        <v>0</v>
      </c>
      <c r="M31" s="192" t="b">
        <v>0</v>
      </c>
      <c r="N31" s="345"/>
      <c r="O31" s="346"/>
      <c r="P31" s="346"/>
      <c r="Q31" s="346"/>
      <c r="R31" s="192" t="b">
        <v>0</v>
      </c>
      <c r="S31" s="62"/>
      <c r="T31" s="57"/>
      <c r="U31" s="58"/>
      <c r="V31" s="59">
        <f t="shared" si="0"/>
        <v>0</v>
      </c>
      <c r="Y31" s="60">
        <f t="shared" si="2"/>
        <v>0</v>
      </c>
      <c r="Z31" s="60" t="str">
        <f t="shared" si="3"/>
        <v/>
      </c>
      <c r="AA31" s="60" t="str">
        <f t="shared" si="3"/>
        <v/>
      </c>
      <c r="AB31" s="60" t="str">
        <f t="shared" si="3"/>
        <v/>
      </c>
      <c r="AC31" s="60" t="str">
        <f t="shared" si="3"/>
        <v/>
      </c>
    </row>
    <row r="32" spans="1:29" s="60" customFormat="1" ht="33.75" customHeight="1">
      <c r="A32" s="61">
        <v>11</v>
      </c>
      <c r="B32" s="339"/>
      <c r="C32" s="340"/>
      <c r="D32" s="341"/>
      <c r="E32" s="54"/>
      <c r="F32" s="62"/>
      <c r="G32" s="62"/>
      <c r="H32" s="62"/>
      <c r="I32" s="62"/>
      <c r="J32" s="178"/>
      <c r="K32" s="171"/>
      <c r="L32" s="63">
        <f t="shared" si="1"/>
        <v>0</v>
      </c>
      <c r="M32" s="192" t="b">
        <v>0</v>
      </c>
      <c r="N32" s="345"/>
      <c r="O32" s="346"/>
      <c r="P32" s="346"/>
      <c r="Q32" s="346"/>
      <c r="R32" s="192" t="b">
        <v>0</v>
      </c>
      <c r="S32" s="62"/>
      <c r="T32" s="64" t="b">
        <v>1</v>
      </c>
      <c r="U32" s="65"/>
      <c r="V32" s="59">
        <f t="shared" si="0"/>
        <v>0</v>
      </c>
      <c r="Y32" s="60">
        <f t="shared" si="2"/>
        <v>0</v>
      </c>
      <c r="Z32" s="60" t="str">
        <f t="shared" si="3"/>
        <v/>
      </c>
      <c r="AA32" s="60" t="str">
        <f t="shared" si="3"/>
        <v/>
      </c>
      <c r="AB32" s="60" t="str">
        <f t="shared" si="3"/>
        <v/>
      </c>
      <c r="AC32" s="60" t="str">
        <f t="shared" si="3"/>
        <v/>
      </c>
    </row>
    <row r="33" spans="1:29" s="60" customFormat="1" ht="33.75" customHeight="1">
      <c r="A33" s="61">
        <v>12</v>
      </c>
      <c r="B33" s="339"/>
      <c r="C33" s="340"/>
      <c r="D33" s="341"/>
      <c r="E33" s="54"/>
      <c r="F33" s="62"/>
      <c r="G33" s="62"/>
      <c r="H33" s="62"/>
      <c r="I33" s="62"/>
      <c r="J33" s="178"/>
      <c r="K33" s="171"/>
      <c r="L33" s="63">
        <f t="shared" si="1"/>
        <v>0</v>
      </c>
      <c r="M33" s="192" t="b">
        <v>0</v>
      </c>
      <c r="N33" s="345"/>
      <c r="O33" s="346"/>
      <c r="P33" s="346"/>
      <c r="Q33" s="346"/>
      <c r="R33" s="192" t="b">
        <v>0</v>
      </c>
      <c r="S33" s="62"/>
      <c r="T33" s="64"/>
      <c r="U33" s="65"/>
      <c r="V33" s="59">
        <f t="shared" si="0"/>
        <v>0</v>
      </c>
      <c r="Y33" s="60">
        <f t="shared" si="2"/>
        <v>0</v>
      </c>
      <c r="Z33" s="60" t="str">
        <f t="shared" si="3"/>
        <v/>
      </c>
      <c r="AA33" s="60" t="str">
        <f t="shared" si="3"/>
        <v/>
      </c>
      <c r="AB33" s="60" t="str">
        <f t="shared" si="3"/>
        <v/>
      </c>
      <c r="AC33" s="60" t="str">
        <f t="shared" si="3"/>
        <v/>
      </c>
    </row>
    <row r="34" spans="1:29" s="60" customFormat="1" ht="33.75" customHeight="1">
      <c r="A34" s="61">
        <v>13</v>
      </c>
      <c r="B34" s="339"/>
      <c r="C34" s="340"/>
      <c r="D34" s="341"/>
      <c r="E34" s="54"/>
      <c r="F34" s="62"/>
      <c r="G34" s="62"/>
      <c r="H34" s="62"/>
      <c r="I34" s="62"/>
      <c r="J34" s="178"/>
      <c r="K34" s="171"/>
      <c r="L34" s="63">
        <f t="shared" si="1"/>
        <v>0</v>
      </c>
      <c r="M34" s="192" t="b">
        <v>0</v>
      </c>
      <c r="N34" s="345"/>
      <c r="O34" s="346"/>
      <c r="P34" s="346"/>
      <c r="Q34" s="346"/>
      <c r="R34" s="192" t="b">
        <v>0</v>
      </c>
      <c r="S34" s="62"/>
      <c r="T34" s="64"/>
      <c r="U34" s="65"/>
      <c r="V34" s="59">
        <f t="shared" si="0"/>
        <v>0</v>
      </c>
      <c r="Y34" s="60">
        <f t="shared" si="2"/>
        <v>0</v>
      </c>
      <c r="Z34" s="60" t="str">
        <f t="shared" si="3"/>
        <v/>
      </c>
      <c r="AA34" s="60" t="str">
        <f t="shared" si="3"/>
        <v/>
      </c>
      <c r="AB34" s="60" t="str">
        <f t="shared" si="3"/>
        <v/>
      </c>
      <c r="AC34" s="60" t="str">
        <f t="shared" si="3"/>
        <v/>
      </c>
    </row>
    <row r="35" spans="1:29" s="60" customFormat="1" ht="33.75" customHeight="1">
      <c r="A35" s="61">
        <v>14</v>
      </c>
      <c r="B35" s="339"/>
      <c r="C35" s="340"/>
      <c r="D35" s="341"/>
      <c r="E35" s="54"/>
      <c r="F35" s="62"/>
      <c r="G35" s="62"/>
      <c r="H35" s="62"/>
      <c r="I35" s="62"/>
      <c r="J35" s="178"/>
      <c r="K35" s="171"/>
      <c r="L35" s="63">
        <f t="shared" si="1"/>
        <v>0</v>
      </c>
      <c r="M35" s="192" t="b">
        <v>0</v>
      </c>
      <c r="N35" s="345"/>
      <c r="O35" s="346"/>
      <c r="P35" s="346"/>
      <c r="Q35" s="346"/>
      <c r="R35" s="192" t="b">
        <v>0</v>
      </c>
      <c r="S35" s="62"/>
      <c r="T35" s="64" t="b">
        <v>1</v>
      </c>
      <c r="U35" s="65"/>
      <c r="V35" s="59">
        <f t="shared" si="0"/>
        <v>0</v>
      </c>
      <c r="Y35" s="60">
        <f t="shared" si="2"/>
        <v>0</v>
      </c>
      <c r="Z35" s="60" t="str">
        <f t="shared" si="3"/>
        <v/>
      </c>
      <c r="AA35" s="60" t="str">
        <f t="shared" si="3"/>
        <v/>
      </c>
      <c r="AB35" s="60" t="str">
        <f t="shared" si="3"/>
        <v/>
      </c>
      <c r="AC35" s="60" t="str">
        <f t="shared" si="3"/>
        <v/>
      </c>
    </row>
    <row r="36" spans="1:29" s="60" customFormat="1" ht="33.75" customHeight="1">
      <c r="A36" s="61">
        <v>15</v>
      </c>
      <c r="B36" s="339"/>
      <c r="C36" s="340"/>
      <c r="D36" s="341"/>
      <c r="E36" s="54"/>
      <c r="F36" s="62"/>
      <c r="G36" s="62"/>
      <c r="H36" s="62"/>
      <c r="I36" s="62"/>
      <c r="J36" s="178"/>
      <c r="K36" s="171"/>
      <c r="L36" s="175">
        <f t="shared" si="1"/>
        <v>0</v>
      </c>
      <c r="M36" s="192" t="b">
        <v>0</v>
      </c>
      <c r="N36" s="345"/>
      <c r="O36" s="346"/>
      <c r="P36" s="346"/>
      <c r="Q36" s="346"/>
      <c r="R36" s="192" t="b">
        <v>0</v>
      </c>
      <c r="S36" s="62"/>
      <c r="T36" s="64"/>
      <c r="U36" s="65"/>
      <c r="V36" s="59">
        <f t="shared" si="0"/>
        <v>0</v>
      </c>
      <c r="Y36" s="60">
        <f t="shared" si="2"/>
        <v>0</v>
      </c>
      <c r="Z36" s="60" t="str">
        <f t="shared" si="3"/>
        <v/>
      </c>
      <c r="AA36" s="60" t="str">
        <f t="shared" si="3"/>
        <v/>
      </c>
      <c r="AB36" s="60" t="str">
        <f t="shared" si="3"/>
        <v/>
      </c>
      <c r="AC36" s="60" t="str">
        <f t="shared" si="3"/>
        <v/>
      </c>
    </row>
    <row r="37" spans="1:29" s="60" customFormat="1" ht="33.75" customHeight="1">
      <c r="A37" s="61">
        <v>16</v>
      </c>
      <c r="B37" s="339"/>
      <c r="C37" s="340"/>
      <c r="D37" s="341"/>
      <c r="E37" s="54"/>
      <c r="F37" s="62"/>
      <c r="G37" s="62"/>
      <c r="H37" s="62"/>
      <c r="I37" s="62"/>
      <c r="J37" s="178"/>
      <c r="K37" s="171"/>
      <c r="L37" s="175">
        <f t="shared" si="1"/>
        <v>0</v>
      </c>
      <c r="M37" s="192" t="b">
        <v>0</v>
      </c>
      <c r="N37" s="345"/>
      <c r="O37" s="346"/>
      <c r="P37" s="346"/>
      <c r="Q37" s="346"/>
      <c r="R37" s="192" t="b">
        <v>0</v>
      </c>
      <c r="S37" s="62"/>
      <c r="T37" s="64"/>
      <c r="U37" s="65"/>
      <c r="V37" s="59">
        <f t="shared" si="0"/>
        <v>0</v>
      </c>
      <c r="Y37" s="60">
        <f t="shared" si="2"/>
        <v>0</v>
      </c>
      <c r="Z37" s="60" t="str">
        <f t="shared" si="3"/>
        <v/>
      </c>
      <c r="AA37" s="60" t="str">
        <f t="shared" si="3"/>
        <v/>
      </c>
      <c r="AB37" s="60" t="str">
        <f t="shared" si="3"/>
        <v/>
      </c>
      <c r="AC37" s="60" t="str">
        <f t="shared" si="3"/>
        <v/>
      </c>
    </row>
    <row r="38" spans="1:29" s="60" customFormat="1" ht="33.75" customHeight="1">
      <c r="A38" s="61">
        <v>17</v>
      </c>
      <c r="B38" s="339"/>
      <c r="C38" s="340"/>
      <c r="D38" s="341"/>
      <c r="E38" s="54"/>
      <c r="F38" s="62"/>
      <c r="G38" s="62"/>
      <c r="H38" s="62"/>
      <c r="I38" s="62"/>
      <c r="J38" s="178"/>
      <c r="K38" s="171"/>
      <c r="L38" s="175">
        <f t="shared" si="1"/>
        <v>0</v>
      </c>
      <c r="M38" s="192" t="b">
        <v>0</v>
      </c>
      <c r="N38" s="345"/>
      <c r="O38" s="346"/>
      <c r="P38" s="346"/>
      <c r="Q38" s="346"/>
      <c r="R38" s="192" t="b">
        <v>0</v>
      </c>
      <c r="S38" s="62"/>
      <c r="T38" s="64"/>
      <c r="U38" s="65"/>
      <c r="V38" s="59">
        <f t="shared" si="0"/>
        <v>0</v>
      </c>
      <c r="Y38" s="60">
        <f t="shared" si="2"/>
        <v>0</v>
      </c>
      <c r="Z38" s="60" t="str">
        <f t="shared" si="3"/>
        <v/>
      </c>
      <c r="AA38" s="60" t="str">
        <f t="shared" si="3"/>
        <v/>
      </c>
      <c r="AB38" s="60" t="str">
        <f t="shared" si="3"/>
        <v/>
      </c>
      <c r="AC38" s="60" t="str">
        <f t="shared" si="3"/>
        <v/>
      </c>
    </row>
    <row r="39" spans="1:29" s="60" customFormat="1" ht="33.75" customHeight="1">
      <c r="A39" s="61">
        <v>18</v>
      </c>
      <c r="B39" s="339"/>
      <c r="C39" s="340"/>
      <c r="D39" s="341"/>
      <c r="E39" s="54"/>
      <c r="F39" s="62"/>
      <c r="G39" s="62"/>
      <c r="H39" s="62"/>
      <c r="I39" s="62"/>
      <c r="J39" s="178"/>
      <c r="K39" s="171"/>
      <c r="L39" s="175">
        <f t="shared" si="1"/>
        <v>0</v>
      </c>
      <c r="M39" s="192" t="b">
        <v>0</v>
      </c>
      <c r="N39" s="345"/>
      <c r="O39" s="346"/>
      <c r="P39" s="346"/>
      <c r="Q39" s="346"/>
      <c r="R39" s="192" t="b">
        <v>0</v>
      </c>
      <c r="S39" s="62"/>
      <c r="T39" s="64"/>
      <c r="U39" s="65"/>
      <c r="V39" s="59">
        <f t="shared" si="0"/>
        <v>0</v>
      </c>
      <c r="Y39" s="60">
        <f t="shared" si="2"/>
        <v>0</v>
      </c>
      <c r="Z39" s="60" t="str">
        <f t="shared" si="3"/>
        <v/>
      </c>
      <c r="AA39" s="60" t="str">
        <f t="shared" si="3"/>
        <v/>
      </c>
      <c r="AB39" s="60" t="str">
        <f t="shared" si="3"/>
        <v/>
      </c>
      <c r="AC39" s="60" t="str">
        <f t="shared" si="3"/>
        <v/>
      </c>
    </row>
    <row r="40" spans="1:29" s="60" customFormat="1" ht="33.75" customHeight="1">
      <c r="A40" s="61">
        <v>19</v>
      </c>
      <c r="B40" s="339"/>
      <c r="C40" s="340"/>
      <c r="D40" s="341"/>
      <c r="E40" s="54"/>
      <c r="F40" s="62"/>
      <c r="G40" s="62"/>
      <c r="H40" s="62"/>
      <c r="I40" s="62"/>
      <c r="J40" s="178"/>
      <c r="K40" s="171"/>
      <c r="L40" s="175">
        <f t="shared" si="1"/>
        <v>0</v>
      </c>
      <c r="M40" s="192" t="b">
        <v>0</v>
      </c>
      <c r="N40" s="345"/>
      <c r="O40" s="346"/>
      <c r="P40" s="346"/>
      <c r="Q40" s="346"/>
      <c r="R40" s="192" t="b">
        <v>0</v>
      </c>
      <c r="S40" s="62"/>
      <c r="T40" s="64"/>
      <c r="U40" s="65"/>
      <c r="V40" s="59">
        <f t="shared" si="0"/>
        <v>0</v>
      </c>
      <c r="Y40" s="60">
        <f t="shared" si="2"/>
        <v>0</v>
      </c>
      <c r="Z40" s="60" t="str">
        <f t="shared" si="3"/>
        <v/>
      </c>
      <c r="AA40" s="60" t="str">
        <f t="shared" si="3"/>
        <v/>
      </c>
      <c r="AB40" s="60" t="str">
        <f t="shared" si="3"/>
        <v/>
      </c>
      <c r="AC40" s="60" t="str">
        <f t="shared" si="3"/>
        <v/>
      </c>
    </row>
    <row r="41" spans="1:29" s="60" customFormat="1" ht="33.75" customHeight="1">
      <c r="A41" s="61">
        <v>20</v>
      </c>
      <c r="B41" s="339"/>
      <c r="C41" s="340"/>
      <c r="D41" s="341"/>
      <c r="E41" s="54"/>
      <c r="F41" s="62"/>
      <c r="G41" s="62"/>
      <c r="H41" s="62"/>
      <c r="I41" s="62"/>
      <c r="J41" s="178"/>
      <c r="K41" s="171"/>
      <c r="L41" s="175">
        <f t="shared" si="1"/>
        <v>0</v>
      </c>
      <c r="M41" s="192" t="b">
        <v>0</v>
      </c>
      <c r="N41" s="345"/>
      <c r="O41" s="346"/>
      <c r="P41" s="346"/>
      <c r="Q41" s="346"/>
      <c r="R41" s="192" t="b">
        <v>0</v>
      </c>
      <c r="S41" s="62"/>
      <c r="T41" s="64"/>
      <c r="U41" s="65"/>
      <c r="V41" s="59">
        <f t="shared" si="0"/>
        <v>0</v>
      </c>
      <c r="Y41" s="60">
        <f t="shared" si="2"/>
        <v>0</v>
      </c>
      <c r="Z41" s="60" t="str">
        <f t="shared" si="3"/>
        <v/>
      </c>
      <c r="AA41" s="60" t="str">
        <f t="shared" si="3"/>
        <v/>
      </c>
      <c r="AB41" s="60" t="str">
        <f t="shared" si="3"/>
        <v/>
      </c>
      <c r="AC41" s="60" t="str">
        <f t="shared" si="3"/>
        <v/>
      </c>
    </row>
    <row r="42" spans="1:29" s="60" customFormat="1" ht="33.75" customHeight="1">
      <c r="A42" s="61">
        <v>21</v>
      </c>
      <c r="B42" s="339"/>
      <c r="C42" s="340"/>
      <c r="D42" s="341"/>
      <c r="E42" s="54"/>
      <c r="F42" s="62"/>
      <c r="G42" s="62"/>
      <c r="H42" s="62"/>
      <c r="I42" s="62"/>
      <c r="J42" s="178"/>
      <c r="K42" s="171"/>
      <c r="L42" s="175">
        <f t="shared" si="1"/>
        <v>0</v>
      </c>
      <c r="M42" s="192" t="b">
        <v>0</v>
      </c>
      <c r="N42" s="345"/>
      <c r="O42" s="346"/>
      <c r="P42" s="346"/>
      <c r="Q42" s="346"/>
      <c r="R42" s="192" t="b">
        <v>0</v>
      </c>
      <c r="S42" s="62"/>
      <c r="T42" s="64"/>
      <c r="U42" s="65"/>
      <c r="V42" s="59">
        <f t="shared" si="0"/>
        <v>0</v>
      </c>
      <c r="Y42" s="60">
        <f t="shared" si="2"/>
        <v>0</v>
      </c>
      <c r="Z42" s="60" t="str">
        <f t="shared" si="3"/>
        <v/>
      </c>
      <c r="AA42" s="60" t="str">
        <f t="shared" si="3"/>
        <v/>
      </c>
      <c r="AB42" s="60" t="str">
        <f t="shared" si="3"/>
        <v/>
      </c>
      <c r="AC42" s="60" t="str">
        <f t="shared" si="3"/>
        <v/>
      </c>
    </row>
    <row r="43" spans="1:29" s="60" customFormat="1" ht="33.75" customHeight="1">
      <c r="A43" s="61">
        <v>22</v>
      </c>
      <c r="B43" s="339"/>
      <c r="C43" s="340"/>
      <c r="D43" s="341"/>
      <c r="E43" s="54"/>
      <c r="F43" s="62"/>
      <c r="G43" s="62"/>
      <c r="H43" s="62"/>
      <c r="I43" s="62"/>
      <c r="J43" s="178"/>
      <c r="K43" s="171"/>
      <c r="L43" s="175">
        <f t="shared" si="1"/>
        <v>0</v>
      </c>
      <c r="M43" s="192" t="b">
        <v>0</v>
      </c>
      <c r="N43" s="345"/>
      <c r="O43" s="346"/>
      <c r="P43" s="346"/>
      <c r="Q43" s="346"/>
      <c r="R43" s="192" t="b">
        <v>0</v>
      </c>
      <c r="S43" s="62"/>
      <c r="T43" s="64"/>
      <c r="U43" s="65"/>
      <c r="V43" s="59">
        <f t="shared" si="0"/>
        <v>0</v>
      </c>
      <c r="Y43" s="60">
        <f t="shared" si="2"/>
        <v>0</v>
      </c>
      <c r="Z43" s="60" t="str">
        <f t="shared" si="3"/>
        <v/>
      </c>
      <c r="AA43" s="60" t="str">
        <f t="shared" si="3"/>
        <v/>
      </c>
      <c r="AB43" s="60" t="str">
        <f t="shared" si="3"/>
        <v/>
      </c>
      <c r="AC43" s="60" t="str">
        <f t="shared" si="3"/>
        <v/>
      </c>
    </row>
    <row r="44" spans="1:29" s="60" customFormat="1" ht="33.75" customHeight="1">
      <c r="A44" s="61">
        <v>23</v>
      </c>
      <c r="B44" s="339"/>
      <c r="C44" s="340"/>
      <c r="D44" s="341"/>
      <c r="E44" s="54"/>
      <c r="F44" s="62"/>
      <c r="G44" s="62"/>
      <c r="H44" s="62"/>
      <c r="I44" s="62"/>
      <c r="J44" s="178"/>
      <c r="K44" s="171"/>
      <c r="L44" s="175">
        <f t="shared" si="1"/>
        <v>0</v>
      </c>
      <c r="M44" s="192" t="b">
        <v>0</v>
      </c>
      <c r="N44" s="345"/>
      <c r="O44" s="346"/>
      <c r="P44" s="346"/>
      <c r="Q44" s="346"/>
      <c r="R44" s="192" t="b">
        <v>0</v>
      </c>
      <c r="S44" s="62"/>
      <c r="T44" s="64"/>
      <c r="U44" s="65"/>
      <c r="V44" s="59">
        <f t="shared" si="0"/>
        <v>0</v>
      </c>
      <c r="Y44" s="60">
        <f t="shared" si="2"/>
        <v>0</v>
      </c>
      <c r="Z44" s="60" t="str">
        <f t="shared" si="3"/>
        <v/>
      </c>
      <c r="AA44" s="60" t="str">
        <f t="shared" si="3"/>
        <v/>
      </c>
      <c r="AB44" s="60" t="str">
        <f t="shared" si="3"/>
        <v/>
      </c>
      <c r="AC44" s="60" t="str">
        <f t="shared" si="3"/>
        <v/>
      </c>
    </row>
    <row r="45" spans="1:29" s="60" customFormat="1" ht="33.75" customHeight="1">
      <c r="A45" s="61">
        <v>24</v>
      </c>
      <c r="B45" s="339"/>
      <c r="C45" s="340"/>
      <c r="D45" s="341"/>
      <c r="E45" s="54"/>
      <c r="F45" s="62"/>
      <c r="G45" s="62"/>
      <c r="H45" s="62"/>
      <c r="I45" s="62"/>
      <c r="J45" s="178"/>
      <c r="K45" s="171"/>
      <c r="L45" s="175">
        <f t="shared" si="1"/>
        <v>0</v>
      </c>
      <c r="M45" s="192" t="b">
        <v>0</v>
      </c>
      <c r="N45" s="345"/>
      <c r="O45" s="346"/>
      <c r="P45" s="346"/>
      <c r="Q45" s="346"/>
      <c r="R45" s="192" t="b">
        <v>0</v>
      </c>
      <c r="S45" s="62"/>
      <c r="T45" s="64" t="b">
        <v>1</v>
      </c>
      <c r="U45" s="65"/>
      <c r="V45" s="59">
        <f t="shared" si="0"/>
        <v>0</v>
      </c>
      <c r="Y45" s="60">
        <f t="shared" si="2"/>
        <v>0</v>
      </c>
      <c r="Z45" s="60" t="str">
        <f t="shared" si="3"/>
        <v/>
      </c>
      <c r="AA45" s="60" t="str">
        <f t="shared" si="3"/>
        <v/>
      </c>
      <c r="AB45" s="60" t="str">
        <f t="shared" si="3"/>
        <v/>
      </c>
      <c r="AC45" s="60" t="str">
        <f t="shared" si="3"/>
        <v/>
      </c>
    </row>
    <row r="46" spans="1:29" s="60" customFormat="1" ht="33.75" customHeight="1">
      <c r="A46" s="61">
        <v>25</v>
      </c>
      <c r="B46" s="339"/>
      <c r="C46" s="340"/>
      <c r="D46" s="341"/>
      <c r="E46" s="54"/>
      <c r="F46" s="62"/>
      <c r="G46" s="62"/>
      <c r="H46" s="62"/>
      <c r="I46" s="62"/>
      <c r="J46" s="178"/>
      <c r="K46" s="171"/>
      <c r="L46" s="175">
        <f t="shared" si="1"/>
        <v>0</v>
      </c>
      <c r="M46" s="192" t="b">
        <v>0</v>
      </c>
      <c r="N46" s="345"/>
      <c r="O46" s="346"/>
      <c r="P46" s="346"/>
      <c r="Q46" s="346"/>
      <c r="R46" s="192" t="b">
        <v>0</v>
      </c>
      <c r="S46" s="62"/>
      <c r="T46" s="64"/>
      <c r="U46" s="65"/>
      <c r="V46" s="59">
        <f t="shared" si="0"/>
        <v>0</v>
      </c>
      <c r="Y46" s="60">
        <f t="shared" si="2"/>
        <v>0</v>
      </c>
      <c r="Z46" s="60" t="str">
        <f t="shared" si="3"/>
        <v/>
      </c>
      <c r="AA46" s="60" t="str">
        <f t="shared" si="3"/>
        <v/>
      </c>
      <c r="AB46" s="60" t="str">
        <f t="shared" si="3"/>
        <v/>
      </c>
      <c r="AC46" s="60" t="str">
        <f t="shared" si="3"/>
        <v/>
      </c>
    </row>
    <row r="47" spans="1:29" s="60" customFormat="1" ht="33.75" customHeight="1">
      <c r="A47" s="61">
        <v>26</v>
      </c>
      <c r="B47" s="339"/>
      <c r="C47" s="340"/>
      <c r="D47" s="341"/>
      <c r="E47" s="54"/>
      <c r="F47" s="62"/>
      <c r="G47" s="62"/>
      <c r="H47" s="62"/>
      <c r="I47" s="62"/>
      <c r="J47" s="178"/>
      <c r="K47" s="171"/>
      <c r="L47" s="175">
        <f t="shared" si="1"/>
        <v>0</v>
      </c>
      <c r="M47" s="192" t="b">
        <v>0</v>
      </c>
      <c r="N47" s="345"/>
      <c r="O47" s="346"/>
      <c r="P47" s="346"/>
      <c r="Q47" s="346"/>
      <c r="R47" s="192" t="b">
        <v>0</v>
      </c>
      <c r="S47" s="62"/>
      <c r="T47" s="64"/>
      <c r="U47" s="65"/>
      <c r="V47" s="59">
        <f t="shared" si="0"/>
        <v>0</v>
      </c>
      <c r="Y47" s="60">
        <f t="shared" si="2"/>
        <v>0</v>
      </c>
      <c r="Z47" s="60" t="str">
        <f t="shared" si="3"/>
        <v/>
      </c>
      <c r="AA47" s="60" t="str">
        <f t="shared" si="3"/>
        <v/>
      </c>
      <c r="AB47" s="60" t="str">
        <f t="shared" si="3"/>
        <v/>
      </c>
      <c r="AC47" s="60" t="str">
        <f t="shared" si="3"/>
        <v/>
      </c>
    </row>
    <row r="48" spans="1:29" s="60" customFormat="1" ht="33.75" customHeight="1">
      <c r="A48" s="61">
        <v>27</v>
      </c>
      <c r="B48" s="339"/>
      <c r="C48" s="340"/>
      <c r="D48" s="341"/>
      <c r="E48" s="54"/>
      <c r="F48" s="62"/>
      <c r="G48" s="62"/>
      <c r="H48" s="62"/>
      <c r="I48" s="62"/>
      <c r="J48" s="178"/>
      <c r="K48" s="171"/>
      <c r="L48" s="175">
        <f t="shared" si="1"/>
        <v>0</v>
      </c>
      <c r="M48" s="192" t="b">
        <v>0</v>
      </c>
      <c r="N48" s="345"/>
      <c r="O48" s="346"/>
      <c r="P48" s="346"/>
      <c r="Q48" s="346"/>
      <c r="R48" s="192" t="b">
        <v>0</v>
      </c>
      <c r="S48" s="62"/>
      <c r="T48" s="64"/>
      <c r="U48" s="65"/>
      <c r="V48" s="59">
        <f t="shared" si="0"/>
        <v>0</v>
      </c>
      <c r="Y48" s="60">
        <f t="shared" si="2"/>
        <v>0</v>
      </c>
      <c r="Z48" s="60" t="str">
        <f t="shared" si="3"/>
        <v/>
      </c>
      <c r="AA48" s="60" t="str">
        <f t="shared" si="3"/>
        <v/>
      </c>
      <c r="AB48" s="60" t="str">
        <f t="shared" si="3"/>
        <v/>
      </c>
      <c r="AC48" s="60" t="str">
        <f t="shared" si="3"/>
        <v/>
      </c>
    </row>
    <row r="49" spans="1:29" s="60" customFormat="1" ht="33.75" customHeight="1">
      <c r="A49" s="61">
        <v>28</v>
      </c>
      <c r="B49" s="339"/>
      <c r="C49" s="340"/>
      <c r="D49" s="341"/>
      <c r="E49" s="54"/>
      <c r="F49" s="62"/>
      <c r="G49" s="62"/>
      <c r="H49" s="62"/>
      <c r="I49" s="62"/>
      <c r="J49" s="178"/>
      <c r="K49" s="171"/>
      <c r="L49" s="175">
        <f t="shared" si="1"/>
        <v>0</v>
      </c>
      <c r="M49" s="192" t="b">
        <v>0</v>
      </c>
      <c r="N49" s="345"/>
      <c r="O49" s="346"/>
      <c r="P49" s="346"/>
      <c r="Q49" s="346"/>
      <c r="R49" s="192" t="b">
        <v>0</v>
      </c>
      <c r="S49" s="62"/>
      <c r="T49" s="64"/>
      <c r="U49" s="65"/>
      <c r="V49" s="59">
        <f t="shared" si="0"/>
        <v>0</v>
      </c>
      <c r="Y49" s="60">
        <f t="shared" si="2"/>
        <v>0</v>
      </c>
      <c r="Z49" s="60" t="str">
        <f t="shared" si="3"/>
        <v/>
      </c>
      <c r="AA49" s="60" t="str">
        <f t="shared" si="3"/>
        <v/>
      </c>
      <c r="AB49" s="60" t="str">
        <f t="shared" si="3"/>
        <v/>
      </c>
      <c r="AC49" s="60" t="str">
        <f t="shared" si="3"/>
        <v/>
      </c>
    </row>
    <row r="50" spans="1:29" s="60" customFormat="1" ht="33.75" customHeight="1">
      <c r="A50" s="61">
        <v>29</v>
      </c>
      <c r="B50" s="339"/>
      <c r="C50" s="340"/>
      <c r="D50" s="341"/>
      <c r="E50" s="54"/>
      <c r="F50" s="62"/>
      <c r="G50" s="62"/>
      <c r="H50" s="62"/>
      <c r="I50" s="62"/>
      <c r="J50" s="178"/>
      <c r="K50" s="171"/>
      <c r="L50" s="175">
        <f t="shared" si="1"/>
        <v>0</v>
      </c>
      <c r="M50" s="192" t="b">
        <v>0</v>
      </c>
      <c r="N50" s="345"/>
      <c r="O50" s="346"/>
      <c r="P50" s="346"/>
      <c r="Q50" s="346"/>
      <c r="R50" s="192" t="b">
        <v>0</v>
      </c>
      <c r="S50" s="62"/>
      <c r="T50" s="64"/>
      <c r="U50" s="65"/>
      <c r="V50" s="59">
        <f t="shared" si="0"/>
        <v>0</v>
      </c>
      <c r="Y50" s="60">
        <f t="shared" si="2"/>
        <v>0</v>
      </c>
      <c r="Z50" s="60" t="str">
        <f t="shared" si="3"/>
        <v/>
      </c>
      <c r="AA50" s="60" t="str">
        <f t="shared" si="3"/>
        <v/>
      </c>
      <c r="AB50" s="60" t="str">
        <f t="shared" si="3"/>
        <v/>
      </c>
      <c r="AC50" s="60" t="str">
        <f t="shared" si="3"/>
        <v/>
      </c>
    </row>
    <row r="51" spans="1:29" s="60" customFormat="1" ht="33.75" customHeight="1">
      <c r="A51" s="61">
        <v>30</v>
      </c>
      <c r="B51" s="339"/>
      <c r="C51" s="340"/>
      <c r="D51" s="341"/>
      <c r="E51" s="54"/>
      <c r="F51" s="62"/>
      <c r="G51" s="62"/>
      <c r="H51" s="62"/>
      <c r="I51" s="62"/>
      <c r="J51" s="178"/>
      <c r="K51" s="171"/>
      <c r="L51" s="175">
        <f t="shared" si="1"/>
        <v>0</v>
      </c>
      <c r="M51" s="192" t="b">
        <v>0</v>
      </c>
      <c r="N51" s="345"/>
      <c r="O51" s="346"/>
      <c r="P51" s="346"/>
      <c r="Q51" s="346"/>
      <c r="R51" s="192" t="b">
        <v>0</v>
      </c>
      <c r="S51" s="62"/>
      <c r="T51" s="64"/>
      <c r="U51" s="65"/>
      <c r="V51" s="59">
        <f t="shared" si="0"/>
        <v>0</v>
      </c>
      <c r="Y51" s="60">
        <f t="shared" si="2"/>
        <v>0</v>
      </c>
      <c r="Z51" s="60" t="str">
        <f t="shared" si="3"/>
        <v/>
      </c>
      <c r="AA51" s="60" t="str">
        <f t="shared" si="3"/>
        <v/>
      </c>
      <c r="AB51" s="60" t="str">
        <f t="shared" si="3"/>
        <v/>
      </c>
      <c r="AC51" s="60" t="str">
        <f t="shared" si="3"/>
        <v/>
      </c>
    </row>
    <row r="52" spans="1:29" s="60" customFormat="1" ht="33.75" customHeight="1">
      <c r="A52" s="61">
        <v>31</v>
      </c>
      <c r="B52" s="339"/>
      <c r="C52" s="340"/>
      <c r="D52" s="341"/>
      <c r="E52" s="54"/>
      <c r="F52" s="62"/>
      <c r="G52" s="62"/>
      <c r="H52" s="62"/>
      <c r="I52" s="62"/>
      <c r="J52" s="178"/>
      <c r="K52" s="171"/>
      <c r="L52" s="175">
        <f t="shared" si="1"/>
        <v>0</v>
      </c>
      <c r="M52" s="192" t="b">
        <v>0</v>
      </c>
      <c r="N52" s="345"/>
      <c r="O52" s="346"/>
      <c r="P52" s="346"/>
      <c r="Q52" s="346"/>
      <c r="R52" s="192" t="b">
        <v>0</v>
      </c>
      <c r="S52" s="62"/>
      <c r="T52" s="64"/>
      <c r="U52" s="65"/>
      <c r="V52" s="59">
        <f t="shared" si="0"/>
        <v>0</v>
      </c>
      <c r="Y52" s="60">
        <f t="shared" si="2"/>
        <v>0</v>
      </c>
      <c r="Z52" s="60" t="str">
        <f t="shared" si="3"/>
        <v/>
      </c>
      <c r="AA52" s="60" t="str">
        <f t="shared" si="3"/>
        <v/>
      </c>
      <c r="AB52" s="60" t="str">
        <f t="shared" si="3"/>
        <v/>
      </c>
      <c r="AC52" s="60" t="str">
        <f t="shared" si="3"/>
        <v/>
      </c>
    </row>
    <row r="53" spans="1:29" s="60" customFormat="1" ht="33.75" customHeight="1">
      <c r="A53" s="61">
        <v>32</v>
      </c>
      <c r="B53" s="339"/>
      <c r="C53" s="340"/>
      <c r="D53" s="341"/>
      <c r="E53" s="54"/>
      <c r="F53" s="62"/>
      <c r="G53" s="62"/>
      <c r="H53" s="62"/>
      <c r="I53" s="62"/>
      <c r="J53" s="178"/>
      <c r="K53" s="171"/>
      <c r="L53" s="175">
        <f t="shared" si="1"/>
        <v>0</v>
      </c>
      <c r="M53" s="192" t="b">
        <v>0</v>
      </c>
      <c r="N53" s="345"/>
      <c r="O53" s="346"/>
      <c r="P53" s="346"/>
      <c r="Q53" s="346"/>
      <c r="R53" s="192" t="b">
        <v>0</v>
      </c>
      <c r="S53" s="62"/>
      <c r="T53" s="64"/>
      <c r="U53" s="65"/>
      <c r="V53" s="59">
        <f t="shared" si="0"/>
        <v>0</v>
      </c>
      <c r="Y53" s="60">
        <f t="shared" si="2"/>
        <v>0</v>
      </c>
      <c r="Z53" s="60" t="str">
        <f t="shared" si="3"/>
        <v/>
      </c>
      <c r="AA53" s="60" t="str">
        <f t="shared" si="3"/>
        <v/>
      </c>
      <c r="AB53" s="60" t="str">
        <f t="shared" si="3"/>
        <v/>
      </c>
      <c r="AC53" s="60" t="str">
        <f t="shared" si="3"/>
        <v/>
      </c>
    </row>
    <row r="54" spans="1:29" s="60" customFormat="1" ht="33.75" customHeight="1">
      <c r="A54" s="61">
        <v>33</v>
      </c>
      <c r="B54" s="339"/>
      <c r="C54" s="340"/>
      <c r="D54" s="341"/>
      <c r="E54" s="54"/>
      <c r="F54" s="62"/>
      <c r="G54" s="62"/>
      <c r="H54" s="62"/>
      <c r="I54" s="62"/>
      <c r="J54" s="178"/>
      <c r="K54" s="171"/>
      <c r="L54" s="175">
        <f t="shared" si="1"/>
        <v>0</v>
      </c>
      <c r="M54" s="192" t="b">
        <v>0</v>
      </c>
      <c r="N54" s="345"/>
      <c r="O54" s="346"/>
      <c r="P54" s="346"/>
      <c r="Q54" s="346"/>
      <c r="R54" s="192" t="b">
        <v>0</v>
      </c>
      <c r="S54" s="62"/>
      <c r="T54" s="64"/>
      <c r="U54" s="65"/>
      <c r="V54" s="59">
        <f t="shared" si="0"/>
        <v>0</v>
      </c>
      <c r="Y54" s="60">
        <f t="shared" si="2"/>
        <v>0</v>
      </c>
      <c r="Z54" s="60" t="str">
        <f t="shared" si="3"/>
        <v/>
      </c>
      <c r="AA54" s="60" t="str">
        <f t="shared" si="3"/>
        <v/>
      </c>
      <c r="AB54" s="60" t="str">
        <f t="shared" si="3"/>
        <v/>
      </c>
      <c r="AC54" s="60" t="str">
        <f t="shared" si="3"/>
        <v/>
      </c>
    </row>
    <row r="55" spans="1:29" s="60" customFormat="1" ht="33.75" customHeight="1">
      <c r="A55" s="61">
        <v>34</v>
      </c>
      <c r="B55" s="339"/>
      <c r="C55" s="340"/>
      <c r="D55" s="341"/>
      <c r="E55" s="54"/>
      <c r="F55" s="62"/>
      <c r="G55" s="62"/>
      <c r="H55" s="62"/>
      <c r="I55" s="62"/>
      <c r="J55" s="178"/>
      <c r="K55" s="171"/>
      <c r="L55" s="175">
        <f t="shared" si="1"/>
        <v>0</v>
      </c>
      <c r="M55" s="192" t="b">
        <v>0</v>
      </c>
      <c r="N55" s="345"/>
      <c r="O55" s="346"/>
      <c r="P55" s="346"/>
      <c r="Q55" s="346"/>
      <c r="R55" s="192" t="b">
        <v>0</v>
      </c>
      <c r="S55" s="62"/>
      <c r="T55" s="64"/>
      <c r="U55" s="65"/>
      <c r="V55" s="59">
        <f t="shared" si="0"/>
        <v>0</v>
      </c>
      <c r="Y55" s="60">
        <f t="shared" si="2"/>
        <v>0</v>
      </c>
      <c r="Z55" s="60" t="str">
        <f t="shared" si="3"/>
        <v/>
      </c>
      <c r="AA55" s="60" t="str">
        <f t="shared" si="3"/>
        <v/>
      </c>
      <c r="AB55" s="60" t="str">
        <f t="shared" si="3"/>
        <v/>
      </c>
      <c r="AC55" s="60" t="str">
        <f t="shared" si="3"/>
        <v/>
      </c>
    </row>
    <row r="56" spans="1:29" s="60" customFormat="1" ht="33.75" customHeight="1">
      <c r="A56" s="61">
        <v>35</v>
      </c>
      <c r="B56" s="339"/>
      <c r="C56" s="340"/>
      <c r="D56" s="341"/>
      <c r="E56" s="54"/>
      <c r="F56" s="62"/>
      <c r="G56" s="62"/>
      <c r="H56" s="62"/>
      <c r="I56" s="62"/>
      <c r="J56" s="178"/>
      <c r="K56" s="171"/>
      <c r="L56" s="175">
        <f t="shared" si="1"/>
        <v>0</v>
      </c>
      <c r="M56" s="192" t="b">
        <v>0</v>
      </c>
      <c r="N56" s="342"/>
      <c r="O56" s="343"/>
      <c r="P56" s="343"/>
      <c r="Q56" s="344"/>
      <c r="R56" s="192" t="b">
        <v>0</v>
      </c>
      <c r="S56" s="62"/>
      <c r="T56" s="64"/>
      <c r="U56" s="65"/>
      <c r="V56" s="59">
        <f t="shared" si="0"/>
        <v>0</v>
      </c>
      <c r="Y56" s="60">
        <f t="shared" si="2"/>
        <v>0</v>
      </c>
      <c r="Z56" s="60" t="str">
        <f t="shared" si="3"/>
        <v/>
      </c>
      <c r="AA56" s="60" t="str">
        <f t="shared" si="3"/>
        <v/>
      </c>
      <c r="AB56" s="60" t="str">
        <f t="shared" si="3"/>
        <v/>
      </c>
      <c r="AC56" s="60" t="str">
        <f t="shared" si="3"/>
        <v/>
      </c>
    </row>
    <row r="57" spans="1:29" s="60" customFormat="1" ht="33.75" customHeight="1">
      <c r="A57" s="61">
        <v>36</v>
      </c>
      <c r="B57" s="339"/>
      <c r="C57" s="340"/>
      <c r="D57" s="341"/>
      <c r="E57" s="54"/>
      <c r="F57" s="62"/>
      <c r="G57" s="62"/>
      <c r="H57" s="62"/>
      <c r="I57" s="62"/>
      <c r="J57" s="178"/>
      <c r="K57" s="171"/>
      <c r="L57" s="175">
        <f t="shared" si="1"/>
        <v>0</v>
      </c>
      <c r="M57" s="192" t="b">
        <v>0</v>
      </c>
      <c r="N57" s="342"/>
      <c r="O57" s="343"/>
      <c r="P57" s="343"/>
      <c r="Q57" s="344"/>
      <c r="R57" s="192" t="b">
        <v>0</v>
      </c>
      <c r="S57" s="62"/>
      <c r="T57" s="64"/>
      <c r="U57" s="65"/>
      <c r="V57" s="59">
        <f t="shared" si="0"/>
        <v>0</v>
      </c>
      <c r="Y57" s="60">
        <f t="shared" si="2"/>
        <v>0</v>
      </c>
      <c r="Z57" s="60" t="str">
        <f t="shared" si="3"/>
        <v/>
      </c>
      <c r="AA57" s="60" t="str">
        <f t="shared" si="3"/>
        <v/>
      </c>
      <c r="AB57" s="60" t="str">
        <f t="shared" si="3"/>
        <v/>
      </c>
      <c r="AC57" s="60" t="str">
        <f t="shared" si="3"/>
        <v/>
      </c>
    </row>
    <row r="58" spans="1:29" s="60" customFormat="1" ht="33.75" customHeight="1">
      <c r="A58" s="61">
        <v>37</v>
      </c>
      <c r="B58" s="339"/>
      <c r="C58" s="340"/>
      <c r="D58" s="341"/>
      <c r="E58" s="54"/>
      <c r="F58" s="62"/>
      <c r="G58" s="62"/>
      <c r="H58" s="62"/>
      <c r="I58" s="62"/>
      <c r="J58" s="178"/>
      <c r="K58" s="171"/>
      <c r="L58" s="175">
        <f t="shared" si="1"/>
        <v>0</v>
      </c>
      <c r="M58" s="192" t="b">
        <v>0</v>
      </c>
      <c r="N58" s="342"/>
      <c r="O58" s="343"/>
      <c r="P58" s="343"/>
      <c r="Q58" s="344"/>
      <c r="R58" s="192" t="b">
        <v>0</v>
      </c>
      <c r="S58" s="62"/>
      <c r="T58" s="64"/>
      <c r="U58" s="65"/>
      <c r="V58" s="59">
        <f t="shared" si="0"/>
        <v>0</v>
      </c>
      <c r="Y58" s="60">
        <f t="shared" si="2"/>
        <v>0</v>
      </c>
      <c r="Z58" s="60" t="str">
        <f t="shared" si="3"/>
        <v/>
      </c>
      <c r="AA58" s="60" t="str">
        <f t="shared" si="3"/>
        <v/>
      </c>
      <c r="AB58" s="60" t="str">
        <f t="shared" si="3"/>
        <v/>
      </c>
      <c r="AC58" s="60" t="str">
        <f t="shared" si="3"/>
        <v/>
      </c>
    </row>
    <row r="59" spans="1:29" s="60" customFormat="1" ht="33.75" customHeight="1">
      <c r="A59" s="61">
        <v>38</v>
      </c>
      <c r="B59" s="339"/>
      <c r="C59" s="340"/>
      <c r="D59" s="341"/>
      <c r="E59" s="54"/>
      <c r="F59" s="62"/>
      <c r="G59" s="62"/>
      <c r="H59" s="62"/>
      <c r="I59" s="62"/>
      <c r="J59" s="178"/>
      <c r="K59" s="171"/>
      <c r="L59" s="175">
        <f t="shared" si="1"/>
        <v>0</v>
      </c>
      <c r="M59" s="192" t="b">
        <v>0</v>
      </c>
      <c r="N59" s="342"/>
      <c r="O59" s="343"/>
      <c r="P59" s="343"/>
      <c r="Q59" s="344"/>
      <c r="R59" s="192" t="b">
        <v>0</v>
      </c>
      <c r="S59" s="62"/>
      <c r="T59" s="64"/>
      <c r="U59" s="65"/>
      <c r="V59" s="59">
        <f t="shared" si="0"/>
        <v>0</v>
      </c>
      <c r="Y59" s="60">
        <f t="shared" si="2"/>
        <v>0</v>
      </c>
      <c r="Z59" s="60" t="str">
        <f t="shared" si="3"/>
        <v/>
      </c>
      <c r="AA59" s="60" t="str">
        <f t="shared" si="3"/>
        <v/>
      </c>
      <c r="AB59" s="60" t="str">
        <f t="shared" si="3"/>
        <v/>
      </c>
      <c r="AC59" s="60" t="str">
        <f t="shared" si="3"/>
        <v/>
      </c>
    </row>
    <row r="60" spans="1:29" s="60" customFormat="1" ht="33.75" customHeight="1">
      <c r="A60" s="61">
        <v>39</v>
      </c>
      <c r="B60" s="339"/>
      <c r="C60" s="340"/>
      <c r="D60" s="341"/>
      <c r="E60" s="54"/>
      <c r="F60" s="62"/>
      <c r="G60" s="62"/>
      <c r="H60" s="62"/>
      <c r="I60" s="62"/>
      <c r="J60" s="178"/>
      <c r="K60" s="171"/>
      <c r="L60" s="175">
        <f t="shared" si="1"/>
        <v>0</v>
      </c>
      <c r="M60" s="192" t="b">
        <v>0</v>
      </c>
      <c r="N60" s="342"/>
      <c r="O60" s="343"/>
      <c r="P60" s="343"/>
      <c r="Q60" s="344"/>
      <c r="R60" s="192" t="b">
        <v>0</v>
      </c>
      <c r="S60" s="62"/>
      <c r="T60" s="64"/>
      <c r="U60" s="65"/>
      <c r="V60" s="59">
        <f t="shared" si="0"/>
        <v>0</v>
      </c>
      <c r="Y60" s="60">
        <f t="shared" si="2"/>
        <v>0</v>
      </c>
      <c r="Z60" s="60" t="str">
        <f t="shared" si="3"/>
        <v/>
      </c>
      <c r="AA60" s="60" t="str">
        <f t="shared" si="3"/>
        <v/>
      </c>
      <c r="AB60" s="60" t="str">
        <f t="shared" si="3"/>
        <v/>
      </c>
      <c r="AC60" s="60" t="str">
        <f t="shared" si="3"/>
        <v/>
      </c>
    </row>
    <row r="61" spans="1:29" s="60" customFormat="1" ht="33.75" customHeight="1">
      <c r="A61" s="61">
        <v>40</v>
      </c>
      <c r="B61" s="339"/>
      <c r="C61" s="340"/>
      <c r="D61" s="341"/>
      <c r="E61" s="54"/>
      <c r="F61" s="62"/>
      <c r="G61" s="62"/>
      <c r="H61" s="62"/>
      <c r="I61" s="62"/>
      <c r="J61" s="178"/>
      <c r="K61" s="171"/>
      <c r="L61" s="175">
        <f t="shared" si="1"/>
        <v>0</v>
      </c>
      <c r="M61" s="192" t="b">
        <v>0</v>
      </c>
      <c r="N61" s="342"/>
      <c r="O61" s="343"/>
      <c r="P61" s="343"/>
      <c r="Q61" s="344"/>
      <c r="R61" s="192" t="b">
        <v>0</v>
      </c>
      <c r="S61" s="62"/>
      <c r="T61" s="64" t="b">
        <v>1</v>
      </c>
      <c r="U61" s="65"/>
      <c r="V61" s="59">
        <f t="shared" si="0"/>
        <v>0</v>
      </c>
      <c r="Y61" s="60">
        <f t="shared" si="2"/>
        <v>0</v>
      </c>
      <c r="Z61" s="60" t="str">
        <f t="shared" si="3"/>
        <v/>
      </c>
      <c r="AA61" s="60" t="str">
        <f t="shared" si="3"/>
        <v/>
      </c>
      <c r="AB61" s="60" t="str">
        <f t="shared" si="3"/>
        <v/>
      </c>
      <c r="AC61" s="60" t="str">
        <f t="shared" si="3"/>
        <v/>
      </c>
    </row>
    <row r="62" spans="1:29" s="60" customFormat="1" ht="33.75" customHeight="1">
      <c r="A62" s="61">
        <v>41</v>
      </c>
      <c r="B62" s="339"/>
      <c r="C62" s="340"/>
      <c r="D62" s="341"/>
      <c r="E62" s="54"/>
      <c r="F62" s="62"/>
      <c r="G62" s="62"/>
      <c r="H62" s="62"/>
      <c r="I62" s="62"/>
      <c r="J62" s="178"/>
      <c r="K62" s="171"/>
      <c r="L62" s="175">
        <f t="shared" si="1"/>
        <v>0</v>
      </c>
      <c r="M62" s="192" t="b">
        <v>0</v>
      </c>
      <c r="N62" s="342"/>
      <c r="O62" s="343"/>
      <c r="P62" s="343"/>
      <c r="Q62" s="344"/>
      <c r="R62" s="192" t="b">
        <v>0</v>
      </c>
      <c r="S62" s="62"/>
      <c r="T62" s="64"/>
      <c r="U62" s="65"/>
      <c r="V62" s="59">
        <f t="shared" si="0"/>
        <v>0</v>
      </c>
      <c r="Y62" s="60">
        <f t="shared" si="2"/>
        <v>0</v>
      </c>
      <c r="Z62" s="60" t="str">
        <f t="shared" si="3"/>
        <v/>
      </c>
      <c r="AA62" s="60" t="str">
        <f t="shared" si="3"/>
        <v/>
      </c>
      <c r="AB62" s="60" t="str">
        <f t="shared" si="3"/>
        <v/>
      </c>
      <c r="AC62" s="60" t="str">
        <f t="shared" si="3"/>
        <v/>
      </c>
    </row>
    <row r="63" spans="1:29" s="60" customFormat="1" ht="33.75" customHeight="1">
      <c r="A63" s="61">
        <v>42</v>
      </c>
      <c r="B63" s="339"/>
      <c r="C63" s="340"/>
      <c r="D63" s="341"/>
      <c r="E63" s="54"/>
      <c r="F63" s="62"/>
      <c r="G63" s="62"/>
      <c r="H63" s="62"/>
      <c r="I63" s="62"/>
      <c r="J63" s="178"/>
      <c r="K63" s="171"/>
      <c r="L63" s="175">
        <f t="shared" si="1"/>
        <v>0</v>
      </c>
      <c r="M63" s="192" t="b">
        <v>0</v>
      </c>
      <c r="N63" s="342"/>
      <c r="O63" s="343"/>
      <c r="P63" s="343"/>
      <c r="Q63" s="344"/>
      <c r="R63" s="192" t="b">
        <v>0</v>
      </c>
      <c r="S63" s="62"/>
      <c r="T63" s="64"/>
      <c r="U63" s="65"/>
      <c r="V63" s="59">
        <f t="shared" si="0"/>
        <v>0</v>
      </c>
      <c r="Y63" s="60">
        <f t="shared" si="2"/>
        <v>0</v>
      </c>
      <c r="Z63" s="60" t="str">
        <f t="shared" si="3"/>
        <v/>
      </c>
      <c r="AA63" s="60" t="str">
        <f t="shared" si="3"/>
        <v/>
      </c>
      <c r="AB63" s="60" t="str">
        <f t="shared" si="3"/>
        <v/>
      </c>
      <c r="AC63" s="60" t="str">
        <f t="shared" si="3"/>
        <v/>
      </c>
    </row>
    <row r="64" spans="1:29" s="60" customFormat="1" ht="33.75" customHeight="1">
      <c r="A64" s="61">
        <v>43</v>
      </c>
      <c r="B64" s="339"/>
      <c r="C64" s="340"/>
      <c r="D64" s="341"/>
      <c r="E64" s="54"/>
      <c r="F64" s="62"/>
      <c r="G64" s="62"/>
      <c r="H64" s="62"/>
      <c r="I64" s="62"/>
      <c r="J64" s="178"/>
      <c r="K64" s="171"/>
      <c r="L64" s="175">
        <f t="shared" si="1"/>
        <v>0</v>
      </c>
      <c r="M64" s="192" t="b">
        <v>0</v>
      </c>
      <c r="N64" s="342"/>
      <c r="O64" s="343"/>
      <c r="P64" s="343"/>
      <c r="Q64" s="344"/>
      <c r="R64" s="192" t="b">
        <v>0</v>
      </c>
      <c r="S64" s="62"/>
      <c r="T64" s="64"/>
      <c r="U64" s="65"/>
      <c r="V64" s="59">
        <f t="shared" si="0"/>
        <v>0</v>
      </c>
      <c r="Y64" s="60">
        <f t="shared" si="2"/>
        <v>0</v>
      </c>
      <c r="Z64" s="60" t="str">
        <f t="shared" si="3"/>
        <v/>
      </c>
      <c r="AA64" s="60" t="str">
        <f t="shared" si="3"/>
        <v/>
      </c>
      <c r="AB64" s="60" t="str">
        <f t="shared" si="3"/>
        <v/>
      </c>
      <c r="AC64" s="60" t="str">
        <f t="shared" si="3"/>
        <v/>
      </c>
    </row>
    <row r="65" spans="1:29" s="60" customFormat="1" ht="33.75" customHeight="1">
      <c r="A65" s="61">
        <v>44</v>
      </c>
      <c r="B65" s="339"/>
      <c r="C65" s="340"/>
      <c r="D65" s="341"/>
      <c r="E65" s="54"/>
      <c r="F65" s="62"/>
      <c r="G65" s="62"/>
      <c r="H65" s="62"/>
      <c r="I65" s="62"/>
      <c r="J65" s="178"/>
      <c r="K65" s="171"/>
      <c r="L65" s="175">
        <f t="shared" si="1"/>
        <v>0</v>
      </c>
      <c r="M65" s="192" t="b">
        <v>0</v>
      </c>
      <c r="N65" s="342"/>
      <c r="O65" s="343"/>
      <c r="P65" s="343"/>
      <c r="Q65" s="344"/>
      <c r="R65" s="192" t="b">
        <v>0</v>
      </c>
      <c r="S65" s="62"/>
      <c r="T65" s="64"/>
      <c r="U65" s="65"/>
      <c r="V65" s="59">
        <f t="shared" si="0"/>
        <v>0</v>
      </c>
      <c r="Y65" s="60">
        <f t="shared" si="2"/>
        <v>0</v>
      </c>
      <c r="Z65" s="60" t="str">
        <f t="shared" si="3"/>
        <v/>
      </c>
      <c r="AA65" s="60" t="str">
        <f t="shared" si="3"/>
        <v/>
      </c>
      <c r="AB65" s="60" t="str">
        <f t="shared" si="3"/>
        <v/>
      </c>
      <c r="AC65" s="60" t="str">
        <f t="shared" si="3"/>
        <v/>
      </c>
    </row>
    <row r="66" spans="1:29" s="60" customFormat="1" ht="33.75" customHeight="1">
      <c r="A66" s="61">
        <v>45</v>
      </c>
      <c r="B66" s="339"/>
      <c r="C66" s="340"/>
      <c r="D66" s="341"/>
      <c r="E66" s="54"/>
      <c r="F66" s="62"/>
      <c r="G66" s="62"/>
      <c r="H66" s="62"/>
      <c r="I66" s="62"/>
      <c r="J66" s="178"/>
      <c r="K66" s="171"/>
      <c r="L66" s="175">
        <f t="shared" si="1"/>
        <v>0</v>
      </c>
      <c r="M66" s="192" t="b">
        <v>0</v>
      </c>
      <c r="N66" s="342"/>
      <c r="O66" s="343"/>
      <c r="P66" s="343"/>
      <c r="Q66" s="344"/>
      <c r="R66" s="192" t="b">
        <v>0</v>
      </c>
      <c r="S66" s="62"/>
      <c r="T66" s="64"/>
      <c r="U66" s="65"/>
      <c r="V66" s="59">
        <f t="shared" si="0"/>
        <v>0</v>
      </c>
      <c r="Y66" s="60">
        <f t="shared" si="2"/>
        <v>0</v>
      </c>
      <c r="Z66" s="60" t="str">
        <f t="shared" si="3"/>
        <v/>
      </c>
      <c r="AA66" s="60" t="str">
        <f t="shared" si="3"/>
        <v/>
      </c>
      <c r="AB66" s="60" t="str">
        <f t="shared" si="3"/>
        <v/>
      </c>
      <c r="AC66" s="60" t="str">
        <f t="shared" si="3"/>
        <v/>
      </c>
    </row>
    <row r="67" spans="1:29" s="60" customFormat="1" ht="33.75" customHeight="1">
      <c r="A67" s="61">
        <v>46</v>
      </c>
      <c r="B67" s="339"/>
      <c r="C67" s="340"/>
      <c r="D67" s="341"/>
      <c r="E67" s="54"/>
      <c r="F67" s="62"/>
      <c r="G67" s="62"/>
      <c r="H67" s="62"/>
      <c r="I67" s="62"/>
      <c r="J67" s="178"/>
      <c r="K67" s="171"/>
      <c r="L67" s="175">
        <f t="shared" si="1"/>
        <v>0</v>
      </c>
      <c r="M67" s="192" t="b">
        <v>0</v>
      </c>
      <c r="N67" s="342"/>
      <c r="O67" s="343"/>
      <c r="P67" s="343"/>
      <c r="Q67" s="344"/>
      <c r="R67" s="192" t="b">
        <v>0</v>
      </c>
      <c r="S67" s="62"/>
      <c r="T67" s="64"/>
      <c r="U67" s="65"/>
      <c r="V67" s="59">
        <f t="shared" si="0"/>
        <v>0</v>
      </c>
      <c r="Y67" s="60">
        <f t="shared" si="2"/>
        <v>0</v>
      </c>
      <c r="Z67" s="60" t="str">
        <f t="shared" si="3"/>
        <v/>
      </c>
      <c r="AA67" s="60" t="str">
        <f t="shared" si="3"/>
        <v/>
      </c>
      <c r="AB67" s="60" t="str">
        <f t="shared" si="3"/>
        <v/>
      </c>
      <c r="AC67" s="60" t="str">
        <f t="shared" si="3"/>
        <v/>
      </c>
    </row>
    <row r="68" spans="1:29" s="60" customFormat="1" ht="33.75" customHeight="1">
      <c r="A68" s="61">
        <v>47</v>
      </c>
      <c r="B68" s="339"/>
      <c r="C68" s="340"/>
      <c r="D68" s="341"/>
      <c r="E68" s="54"/>
      <c r="F68" s="62"/>
      <c r="G68" s="62"/>
      <c r="H68" s="62"/>
      <c r="I68" s="62"/>
      <c r="J68" s="178"/>
      <c r="K68" s="171"/>
      <c r="L68" s="175">
        <f t="shared" si="1"/>
        <v>0</v>
      </c>
      <c r="M68" s="192" t="b">
        <v>0</v>
      </c>
      <c r="N68" s="342"/>
      <c r="O68" s="343"/>
      <c r="P68" s="343"/>
      <c r="Q68" s="344"/>
      <c r="R68" s="192" t="b">
        <v>0</v>
      </c>
      <c r="S68" s="62"/>
      <c r="T68" s="64"/>
      <c r="U68" s="65"/>
      <c r="V68" s="59">
        <f t="shared" si="0"/>
        <v>0</v>
      </c>
      <c r="Y68" s="60">
        <f t="shared" si="2"/>
        <v>0</v>
      </c>
      <c r="Z68" s="60" t="str">
        <f t="shared" si="3"/>
        <v/>
      </c>
      <c r="AA68" s="60" t="str">
        <f t="shared" si="3"/>
        <v/>
      </c>
      <c r="AB68" s="60" t="str">
        <f t="shared" si="3"/>
        <v/>
      </c>
      <c r="AC68" s="60" t="str">
        <f t="shared" si="3"/>
        <v/>
      </c>
    </row>
    <row r="69" spans="1:29" s="60" customFormat="1" ht="33.75" customHeight="1">
      <c r="A69" s="61">
        <v>48</v>
      </c>
      <c r="B69" s="339"/>
      <c r="C69" s="340"/>
      <c r="D69" s="341"/>
      <c r="E69" s="54"/>
      <c r="F69" s="62"/>
      <c r="G69" s="62"/>
      <c r="H69" s="62"/>
      <c r="I69" s="62"/>
      <c r="J69" s="178"/>
      <c r="K69" s="171"/>
      <c r="L69" s="175">
        <f t="shared" si="1"/>
        <v>0</v>
      </c>
      <c r="M69" s="192" t="b">
        <v>0</v>
      </c>
      <c r="N69" s="342"/>
      <c r="O69" s="343"/>
      <c r="P69" s="343"/>
      <c r="Q69" s="344"/>
      <c r="R69" s="192" t="b">
        <v>0</v>
      </c>
      <c r="S69" s="62"/>
      <c r="T69" s="64"/>
      <c r="U69" s="65"/>
      <c r="V69" s="59">
        <f t="shared" si="0"/>
        <v>0</v>
      </c>
      <c r="Y69" s="60">
        <f t="shared" si="2"/>
        <v>0</v>
      </c>
      <c r="Z69" s="60" t="str">
        <f t="shared" si="3"/>
        <v/>
      </c>
      <c r="AA69" s="60" t="str">
        <f t="shared" si="3"/>
        <v/>
      </c>
      <c r="AB69" s="60" t="str">
        <f t="shared" si="3"/>
        <v/>
      </c>
      <c r="AC69" s="60" t="str">
        <f t="shared" si="3"/>
        <v/>
      </c>
    </row>
    <row r="70" spans="1:29" s="60" customFormat="1" ht="33.75" customHeight="1">
      <c r="A70" s="61">
        <v>49</v>
      </c>
      <c r="B70" s="339"/>
      <c r="C70" s="340"/>
      <c r="D70" s="341"/>
      <c r="E70" s="54"/>
      <c r="F70" s="62"/>
      <c r="G70" s="62"/>
      <c r="H70" s="62"/>
      <c r="I70" s="62"/>
      <c r="J70" s="178"/>
      <c r="K70" s="171"/>
      <c r="L70" s="175">
        <f t="shared" si="1"/>
        <v>0</v>
      </c>
      <c r="M70" s="192" t="b">
        <v>0</v>
      </c>
      <c r="N70" s="342"/>
      <c r="O70" s="343"/>
      <c r="P70" s="343"/>
      <c r="Q70" s="344"/>
      <c r="R70" s="192" t="b">
        <v>0</v>
      </c>
      <c r="S70" s="62"/>
      <c r="T70" s="64"/>
      <c r="U70" s="65"/>
      <c r="V70" s="59">
        <f t="shared" si="0"/>
        <v>0</v>
      </c>
      <c r="Y70" s="60">
        <f t="shared" si="2"/>
        <v>0</v>
      </c>
      <c r="Z70" s="60" t="str">
        <f t="shared" si="3"/>
        <v/>
      </c>
      <c r="AA70" s="60" t="str">
        <f t="shared" si="3"/>
        <v/>
      </c>
      <c r="AB70" s="60" t="str">
        <f t="shared" si="3"/>
        <v/>
      </c>
      <c r="AC70" s="60" t="str">
        <f t="shared" si="3"/>
        <v/>
      </c>
    </row>
    <row r="71" spans="1:29" s="60" customFormat="1" ht="33.75" customHeight="1">
      <c r="A71" s="61">
        <v>50</v>
      </c>
      <c r="B71" s="339"/>
      <c r="C71" s="340"/>
      <c r="D71" s="341"/>
      <c r="E71" s="54"/>
      <c r="F71" s="62"/>
      <c r="G71" s="62"/>
      <c r="H71" s="62"/>
      <c r="I71" s="62"/>
      <c r="J71" s="178"/>
      <c r="K71" s="171"/>
      <c r="L71" s="175">
        <f t="shared" si="1"/>
        <v>0</v>
      </c>
      <c r="M71" s="192" t="b">
        <v>0</v>
      </c>
      <c r="N71" s="342"/>
      <c r="O71" s="343"/>
      <c r="P71" s="343"/>
      <c r="Q71" s="344"/>
      <c r="R71" s="192" t="b">
        <v>0</v>
      </c>
      <c r="S71" s="62"/>
      <c r="T71" s="64"/>
      <c r="U71" s="65"/>
      <c r="V71" s="59">
        <f t="shared" si="0"/>
        <v>0</v>
      </c>
      <c r="Y71" s="60">
        <f t="shared" si="2"/>
        <v>0</v>
      </c>
      <c r="Z71" s="60" t="str">
        <f t="shared" si="3"/>
        <v/>
      </c>
      <c r="AA71" s="60" t="str">
        <f t="shared" si="3"/>
        <v/>
      </c>
      <c r="AB71" s="60" t="str">
        <f t="shared" si="3"/>
        <v/>
      </c>
      <c r="AC71" s="60" t="str">
        <f t="shared" si="3"/>
        <v/>
      </c>
    </row>
    <row r="72" spans="1:29" s="60" customFormat="1" ht="33.75" customHeight="1">
      <c r="A72" s="61">
        <v>51</v>
      </c>
      <c r="B72" s="339"/>
      <c r="C72" s="340"/>
      <c r="D72" s="341"/>
      <c r="E72" s="54"/>
      <c r="F72" s="62"/>
      <c r="G72" s="62"/>
      <c r="H72" s="62"/>
      <c r="I72" s="62"/>
      <c r="J72" s="178"/>
      <c r="K72" s="171"/>
      <c r="L72" s="175">
        <f t="shared" si="1"/>
        <v>0</v>
      </c>
      <c r="M72" s="192" t="b">
        <v>0</v>
      </c>
      <c r="N72" s="342"/>
      <c r="O72" s="343"/>
      <c r="P72" s="343"/>
      <c r="Q72" s="344"/>
      <c r="R72" s="192" t="b">
        <v>0</v>
      </c>
      <c r="S72" s="62"/>
      <c r="T72" s="64"/>
      <c r="U72" s="65"/>
      <c r="V72" s="59">
        <f t="shared" si="0"/>
        <v>0</v>
      </c>
      <c r="Y72" s="60">
        <f t="shared" si="2"/>
        <v>0</v>
      </c>
      <c r="Z72" s="60" t="str">
        <f t="shared" si="3"/>
        <v/>
      </c>
      <c r="AA72" s="60" t="str">
        <f t="shared" si="3"/>
        <v/>
      </c>
      <c r="AB72" s="60" t="str">
        <f t="shared" si="3"/>
        <v/>
      </c>
      <c r="AC72" s="60" t="str">
        <f t="shared" si="3"/>
        <v/>
      </c>
    </row>
    <row r="73" spans="1:29" s="60" customFormat="1" ht="33.75" customHeight="1">
      <c r="A73" s="61">
        <v>52</v>
      </c>
      <c r="B73" s="339"/>
      <c r="C73" s="340"/>
      <c r="D73" s="341"/>
      <c r="E73" s="54"/>
      <c r="F73" s="62"/>
      <c r="G73" s="62"/>
      <c r="H73" s="62"/>
      <c r="I73" s="62"/>
      <c r="J73" s="178"/>
      <c r="K73" s="171"/>
      <c r="L73" s="175">
        <f t="shared" si="1"/>
        <v>0</v>
      </c>
      <c r="M73" s="192" t="b">
        <v>0</v>
      </c>
      <c r="N73" s="342"/>
      <c r="O73" s="343"/>
      <c r="P73" s="343"/>
      <c r="Q73" s="344"/>
      <c r="R73" s="192" t="b">
        <v>0</v>
      </c>
      <c r="S73" s="62"/>
      <c r="T73" s="64"/>
      <c r="U73" s="65"/>
      <c r="V73" s="59">
        <f t="shared" si="0"/>
        <v>0</v>
      </c>
      <c r="Y73" s="60">
        <f t="shared" si="2"/>
        <v>0</v>
      </c>
      <c r="Z73" s="60" t="str">
        <f t="shared" si="3"/>
        <v/>
      </c>
      <c r="AA73" s="60" t="str">
        <f t="shared" si="3"/>
        <v/>
      </c>
      <c r="AB73" s="60" t="str">
        <f t="shared" si="3"/>
        <v/>
      </c>
      <c r="AC73" s="60" t="str">
        <f t="shared" si="3"/>
        <v/>
      </c>
    </row>
    <row r="74" spans="1:29" s="60" customFormat="1" ht="33.75" customHeight="1">
      <c r="A74" s="61">
        <v>53</v>
      </c>
      <c r="B74" s="339"/>
      <c r="C74" s="340"/>
      <c r="D74" s="341"/>
      <c r="E74" s="54"/>
      <c r="F74" s="62"/>
      <c r="G74" s="62"/>
      <c r="H74" s="62"/>
      <c r="I74" s="62"/>
      <c r="J74" s="178"/>
      <c r="K74" s="171"/>
      <c r="L74" s="175">
        <f t="shared" si="1"/>
        <v>0</v>
      </c>
      <c r="M74" s="192" t="b">
        <v>0</v>
      </c>
      <c r="N74" s="342"/>
      <c r="O74" s="343"/>
      <c r="P74" s="343"/>
      <c r="Q74" s="344"/>
      <c r="R74" s="192" t="b">
        <v>0</v>
      </c>
      <c r="S74" s="62"/>
      <c r="T74" s="64"/>
      <c r="U74" s="65"/>
      <c r="V74" s="59">
        <f t="shared" si="0"/>
        <v>0</v>
      </c>
      <c r="Y74" s="60">
        <f t="shared" si="2"/>
        <v>0</v>
      </c>
      <c r="Z74" s="60" t="str">
        <f t="shared" si="3"/>
        <v/>
      </c>
      <c r="AA74" s="60" t="str">
        <f t="shared" si="3"/>
        <v/>
      </c>
      <c r="AB74" s="60" t="str">
        <f t="shared" si="3"/>
        <v/>
      </c>
      <c r="AC74" s="60" t="str">
        <f t="shared" si="3"/>
        <v/>
      </c>
    </row>
    <row r="75" spans="1:29" s="60" customFormat="1" ht="33.75" customHeight="1">
      <c r="A75" s="61">
        <v>54</v>
      </c>
      <c r="B75" s="339"/>
      <c r="C75" s="340"/>
      <c r="D75" s="341"/>
      <c r="E75" s="54"/>
      <c r="F75" s="62"/>
      <c r="G75" s="62"/>
      <c r="H75" s="62"/>
      <c r="I75" s="62"/>
      <c r="J75" s="178"/>
      <c r="K75" s="171"/>
      <c r="L75" s="175">
        <f t="shared" si="1"/>
        <v>0</v>
      </c>
      <c r="M75" s="192" t="b">
        <v>0</v>
      </c>
      <c r="N75" s="342"/>
      <c r="O75" s="343"/>
      <c r="P75" s="343"/>
      <c r="Q75" s="344"/>
      <c r="R75" s="192" t="b">
        <v>0</v>
      </c>
      <c r="S75" s="62"/>
      <c r="T75" s="64"/>
      <c r="U75" s="65"/>
      <c r="V75" s="59">
        <f t="shared" si="0"/>
        <v>0</v>
      </c>
      <c r="Y75" s="60">
        <f t="shared" si="2"/>
        <v>0</v>
      </c>
      <c r="Z75" s="60" t="str">
        <f t="shared" si="3"/>
        <v/>
      </c>
      <c r="AA75" s="60" t="str">
        <f t="shared" si="3"/>
        <v/>
      </c>
      <c r="AB75" s="60" t="str">
        <f t="shared" si="3"/>
        <v/>
      </c>
      <c r="AC75" s="60" t="str">
        <f t="shared" si="3"/>
        <v/>
      </c>
    </row>
    <row r="76" spans="1:29" s="60" customFormat="1" ht="33.75" customHeight="1">
      <c r="A76" s="61">
        <v>55</v>
      </c>
      <c r="B76" s="339"/>
      <c r="C76" s="340"/>
      <c r="D76" s="341"/>
      <c r="E76" s="54"/>
      <c r="F76" s="62"/>
      <c r="G76" s="62"/>
      <c r="H76" s="62"/>
      <c r="I76" s="62"/>
      <c r="J76" s="178"/>
      <c r="K76" s="171"/>
      <c r="L76" s="175">
        <f t="shared" si="1"/>
        <v>0</v>
      </c>
      <c r="M76" s="192" t="b">
        <v>0</v>
      </c>
      <c r="N76" s="342"/>
      <c r="O76" s="343"/>
      <c r="P76" s="343"/>
      <c r="Q76" s="344"/>
      <c r="R76" s="192" t="b">
        <v>0</v>
      </c>
      <c r="S76" s="62"/>
      <c r="T76" s="64"/>
      <c r="U76" s="65"/>
      <c r="V76" s="59">
        <f t="shared" si="0"/>
        <v>0</v>
      </c>
      <c r="Y76" s="60">
        <f t="shared" si="2"/>
        <v>0</v>
      </c>
      <c r="Z76" s="60" t="str">
        <f t="shared" si="3"/>
        <v/>
      </c>
      <c r="AA76" s="60" t="str">
        <f t="shared" si="3"/>
        <v/>
      </c>
      <c r="AB76" s="60" t="str">
        <f t="shared" si="3"/>
        <v/>
      </c>
      <c r="AC76" s="60" t="str">
        <f t="shared" si="3"/>
        <v/>
      </c>
    </row>
    <row r="77" spans="1:29" s="60" customFormat="1" ht="33.75" customHeight="1">
      <c r="A77" s="61">
        <v>56</v>
      </c>
      <c r="B77" s="339"/>
      <c r="C77" s="340"/>
      <c r="D77" s="341"/>
      <c r="E77" s="54"/>
      <c r="F77" s="62"/>
      <c r="G77" s="62"/>
      <c r="H77" s="62"/>
      <c r="I77" s="62"/>
      <c r="J77" s="178"/>
      <c r="K77" s="171"/>
      <c r="L77" s="175">
        <f t="shared" si="1"/>
        <v>0</v>
      </c>
      <c r="M77" s="192" t="b">
        <v>0</v>
      </c>
      <c r="N77" s="342"/>
      <c r="O77" s="343"/>
      <c r="P77" s="343"/>
      <c r="Q77" s="344"/>
      <c r="R77" s="192" t="b">
        <v>0</v>
      </c>
      <c r="S77" s="62"/>
      <c r="T77" s="64"/>
      <c r="U77" s="65"/>
      <c r="V77" s="59">
        <f t="shared" si="0"/>
        <v>0</v>
      </c>
      <c r="Y77" s="60">
        <f t="shared" si="2"/>
        <v>0</v>
      </c>
      <c r="Z77" s="60" t="str">
        <f t="shared" si="3"/>
        <v/>
      </c>
      <c r="AA77" s="60" t="str">
        <f t="shared" si="3"/>
        <v/>
      </c>
      <c r="AB77" s="60" t="str">
        <f t="shared" si="3"/>
        <v/>
      </c>
      <c r="AC77" s="60" t="str">
        <f t="shared" si="3"/>
        <v/>
      </c>
    </row>
    <row r="78" spans="1:29" s="60" customFormat="1" ht="33.75" customHeight="1">
      <c r="A78" s="61">
        <v>57</v>
      </c>
      <c r="B78" s="339"/>
      <c r="C78" s="340"/>
      <c r="D78" s="341"/>
      <c r="E78" s="54"/>
      <c r="F78" s="62"/>
      <c r="G78" s="62"/>
      <c r="H78" s="62"/>
      <c r="I78" s="62"/>
      <c r="J78" s="178"/>
      <c r="K78" s="171"/>
      <c r="L78" s="175">
        <f t="shared" si="1"/>
        <v>0</v>
      </c>
      <c r="M78" s="192" t="b">
        <v>0</v>
      </c>
      <c r="N78" s="342"/>
      <c r="O78" s="343"/>
      <c r="P78" s="343"/>
      <c r="Q78" s="344"/>
      <c r="R78" s="192" t="b">
        <v>0</v>
      </c>
      <c r="S78" s="62"/>
      <c r="T78" s="64"/>
      <c r="U78" s="65"/>
      <c r="V78" s="59">
        <f t="shared" si="0"/>
        <v>0</v>
      </c>
      <c r="Y78" s="60">
        <f t="shared" si="2"/>
        <v>0</v>
      </c>
      <c r="Z78" s="60" t="str">
        <f t="shared" si="3"/>
        <v/>
      </c>
      <c r="AA78" s="60" t="str">
        <f t="shared" si="3"/>
        <v/>
      </c>
      <c r="AB78" s="60" t="str">
        <f t="shared" si="3"/>
        <v/>
      </c>
      <c r="AC78" s="60" t="str">
        <f t="shared" si="3"/>
        <v/>
      </c>
    </row>
    <row r="79" spans="1:29" s="60" customFormat="1" ht="33.75" customHeight="1">
      <c r="A79" s="61">
        <v>58</v>
      </c>
      <c r="B79" s="339"/>
      <c r="C79" s="340"/>
      <c r="D79" s="341"/>
      <c r="E79" s="54"/>
      <c r="F79" s="62"/>
      <c r="G79" s="62"/>
      <c r="H79" s="62"/>
      <c r="I79" s="62"/>
      <c r="J79" s="178"/>
      <c r="K79" s="171"/>
      <c r="L79" s="175">
        <f t="shared" si="1"/>
        <v>0</v>
      </c>
      <c r="M79" s="192" t="b">
        <v>0</v>
      </c>
      <c r="N79" s="342"/>
      <c r="O79" s="343"/>
      <c r="P79" s="343"/>
      <c r="Q79" s="344"/>
      <c r="R79" s="192" t="b">
        <v>0</v>
      </c>
      <c r="S79" s="62"/>
      <c r="T79" s="64"/>
      <c r="U79" s="65"/>
      <c r="V79" s="59">
        <f t="shared" si="0"/>
        <v>0</v>
      </c>
      <c r="Y79" s="60">
        <f t="shared" si="2"/>
        <v>0</v>
      </c>
      <c r="Z79" s="60" t="str">
        <f t="shared" si="3"/>
        <v/>
      </c>
      <c r="AA79" s="60" t="str">
        <f t="shared" si="3"/>
        <v/>
      </c>
      <c r="AB79" s="60" t="str">
        <f t="shared" si="3"/>
        <v/>
      </c>
      <c r="AC79" s="60" t="str">
        <f t="shared" si="3"/>
        <v/>
      </c>
    </row>
    <row r="80" spans="1:29" s="60" customFormat="1" ht="33.75" customHeight="1">
      <c r="A80" s="61">
        <v>59</v>
      </c>
      <c r="B80" s="339"/>
      <c r="C80" s="340"/>
      <c r="D80" s="341"/>
      <c r="E80" s="54"/>
      <c r="F80" s="62"/>
      <c r="G80" s="62"/>
      <c r="H80" s="62"/>
      <c r="I80" s="62"/>
      <c r="J80" s="178"/>
      <c r="K80" s="171"/>
      <c r="L80" s="175">
        <f t="shared" si="1"/>
        <v>0</v>
      </c>
      <c r="M80" s="192" t="b">
        <v>0</v>
      </c>
      <c r="N80" s="342"/>
      <c r="O80" s="343"/>
      <c r="P80" s="343"/>
      <c r="Q80" s="344"/>
      <c r="R80" s="192" t="b">
        <v>0</v>
      </c>
      <c r="S80" s="62"/>
      <c r="T80" s="64"/>
      <c r="U80" s="65"/>
      <c r="V80" s="59">
        <f t="shared" si="0"/>
        <v>0</v>
      </c>
      <c r="Y80" s="60">
        <f t="shared" si="2"/>
        <v>0</v>
      </c>
      <c r="Z80" s="60" t="str">
        <f t="shared" si="3"/>
        <v/>
      </c>
      <c r="AA80" s="60" t="str">
        <f t="shared" si="3"/>
        <v/>
      </c>
      <c r="AB80" s="60" t="str">
        <f t="shared" si="3"/>
        <v/>
      </c>
      <c r="AC80" s="60" t="str">
        <f t="shared" si="3"/>
        <v/>
      </c>
    </row>
    <row r="81" spans="1:29" s="60" customFormat="1" ht="33.75" customHeight="1">
      <c r="A81" s="61">
        <v>60</v>
      </c>
      <c r="B81" s="339"/>
      <c r="C81" s="340"/>
      <c r="D81" s="341"/>
      <c r="E81" s="54"/>
      <c r="F81" s="62"/>
      <c r="G81" s="62"/>
      <c r="H81" s="62"/>
      <c r="I81" s="62"/>
      <c r="J81" s="178"/>
      <c r="K81" s="171"/>
      <c r="L81" s="175">
        <f t="shared" si="1"/>
        <v>0</v>
      </c>
      <c r="M81" s="192" t="b">
        <v>0</v>
      </c>
      <c r="N81" s="342"/>
      <c r="O81" s="343"/>
      <c r="P81" s="343"/>
      <c r="Q81" s="344"/>
      <c r="R81" s="192" t="b">
        <v>0</v>
      </c>
      <c r="S81" s="62"/>
      <c r="T81" s="64"/>
      <c r="U81" s="65"/>
      <c r="V81" s="59">
        <f t="shared" si="0"/>
        <v>0</v>
      </c>
      <c r="Y81" s="60">
        <f t="shared" si="2"/>
        <v>0</v>
      </c>
      <c r="Z81" s="60" t="str">
        <f t="shared" si="3"/>
        <v/>
      </c>
      <c r="AA81" s="60" t="str">
        <f t="shared" si="3"/>
        <v/>
      </c>
      <c r="AB81" s="60" t="str">
        <f t="shared" si="3"/>
        <v/>
      </c>
      <c r="AC81" s="60" t="str">
        <f t="shared" si="3"/>
        <v/>
      </c>
    </row>
    <row r="82" spans="1:29" s="60" customFormat="1" ht="33.75" customHeight="1">
      <c r="A82" s="61">
        <v>61</v>
      </c>
      <c r="B82" s="339"/>
      <c r="C82" s="340"/>
      <c r="D82" s="341"/>
      <c r="E82" s="54"/>
      <c r="F82" s="62"/>
      <c r="G82" s="62"/>
      <c r="H82" s="62"/>
      <c r="I82" s="62"/>
      <c r="J82" s="178"/>
      <c r="K82" s="171"/>
      <c r="L82" s="175">
        <f t="shared" si="1"/>
        <v>0</v>
      </c>
      <c r="M82" s="192" t="b">
        <v>0</v>
      </c>
      <c r="N82" s="342"/>
      <c r="O82" s="343"/>
      <c r="P82" s="343"/>
      <c r="Q82" s="344"/>
      <c r="R82" s="192" t="b">
        <v>0</v>
      </c>
      <c r="S82" s="62"/>
      <c r="T82" s="64"/>
      <c r="U82" s="65"/>
      <c r="V82" s="59">
        <f t="shared" si="0"/>
        <v>0</v>
      </c>
      <c r="Y82" s="60">
        <f t="shared" si="2"/>
        <v>0</v>
      </c>
      <c r="Z82" s="60" t="str">
        <f t="shared" si="3"/>
        <v/>
      </c>
      <c r="AA82" s="60" t="str">
        <f t="shared" si="3"/>
        <v/>
      </c>
      <c r="AB82" s="60" t="str">
        <f t="shared" si="3"/>
        <v/>
      </c>
      <c r="AC82" s="60" t="str">
        <f t="shared" si="3"/>
        <v/>
      </c>
    </row>
    <row r="83" spans="1:29" s="60" customFormat="1" ht="33.75" customHeight="1">
      <c r="A83" s="61">
        <v>62</v>
      </c>
      <c r="B83" s="339"/>
      <c r="C83" s="340"/>
      <c r="D83" s="341"/>
      <c r="E83" s="54"/>
      <c r="F83" s="62"/>
      <c r="G83" s="62"/>
      <c r="H83" s="62"/>
      <c r="I83" s="62"/>
      <c r="J83" s="178"/>
      <c r="K83" s="171"/>
      <c r="L83" s="175">
        <f t="shared" si="1"/>
        <v>0</v>
      </c>
      <c r="M83" s="192" t="b">
        <v>0</v>
      </c>
      <c r="N83" s="342"/>
      <c r="O83" s="343"/>
      <c r="P83" s="343"/>
      <c r="Q83" s="344"/>
      <c r="R83" s="192" t="b">
        <v>0</v>
      </c>
      <c r="S83" s="62"/>
      <c r="T83" s="64"/>
      <c r="U83" s="65"/>
      <c r="V83" s="59">
        <f t="shared" si="0"/>
        <v>0</v>
      </c>
      <c r="Y83" s="60">
        <f t="shared" si="2"/>
        <v>0</v>
      </c>
      <c r="Z83" s="60" t="str">
        <f t="shared" si="3"/>
        <v/>
      </c>
      <c r="AA83" s="60" t="str">
        <f t="shared" si="3"/>
        <v/>
      </c>
      <c r="AB83" s="60" t="str">
        <f t="shared" si="3"/>
        <v/>
      </c>
      <c r="AC83" s="60" t="str">
        <f t="shared" si="3"/>
        <v/>
      </c>
    </row>
    <row r="84" spans="1:29" s="60" customFormat="1" ht="33.75" customHeight="1">
      <c r="A84" s="61">
        <v>63</v>
      </c>
      <c r="B84" s="339"/>
      <c r="C84" s="340"/>
      <c r="D84" s="341"/>
      <c r="E84" s="54"/>
      <c r="F84" s="62"/>
      <c r="G84" s="62"/>
      <c r="H84" s="62"/>
      <c r="I84" s="62"/>
      <c r="J84" s="178"/>
      <c r="K84" s="171"/>
      <c r="L84" s="175">
        <f t="shared" si="1"/>
        <v>0</v>
      </c>
      <c r="M84" s="192" t="b">
        <v>0</v>
      </c>
      <c r="N84" s="342"/>
      <c r="O84" s="343"/>
      <c r="P84" s="343"/>
      <c r="Q84" s="344"/>
      <c r="R84" s="192" t="b">
        <v>0</v>
      </c>
      <c r="S84" s="62"/>
      <c r="T84" s="64"/>
      <c r="U84" s="65"/>
      <c r="V84" s="59">
        <f t="shared" si="0"/>
        <v>0</v>
      </c>
      <c r="Y84" s="60">
        <f t="shared" si="2"/>
        <v>0</v>
      </c>
      <c r="Z84" s="60" t="str">
        <f t="shared" si="3"/>
        <v/>
      </c>
      <c r="AA84" s="60" t="str">
        <f t="shared" si="3"/>
        <v/>
      </c>
      <c r="AB84" s="60" t="str">
        <f t="shared" si="3"/>
        <v/>
      </c>
      <c r="AC84" s="60" t="str">
        <f t="shared" si="3"/>
        <v/>
      </c>
    </row>
    <row r="85" spans="1:29" s="60" customFormat="1" ht="33.75" customHeight="1">
      <c r="A85" s="61">
        <v>64</v>
      </c>
      <c r="B85" s="339"/>
      <c r="C85" s="340"/>
      <c r="D85" s="341"/>
      <c r="E85" s="54"/>
      <c r="F85" s="62"/>
      <c r="G85" s="62"/>
      <c r="H85" s="62"/>
      <c r="I85" s="62"/>
      <c r="J85" s="178"/>
      <c r="K85" s="171"/>
      <c r="L85" s="175">
        <f t="shared" si="1"/>
        <v>0</v>
      </c>
      <c r="M85" s="192" t="b">
        <v>0</v>
      </c>
      <c r="N85" s="342"/>
      <c r="O85" s="343"/>
      <c r="P85" s="343"/>
      <c r="Q85" s="344"/>
      <c r="R85" s="192" t="b">
        <v>0</v>
      </c>
      <c r="S85" s="62"/>
      <c r="T85" s="64"/>
      <c r="U85" s="65"/>
      <c r="V85" s="59">
        <f t="shared" si="0"/>
        <v>0</v>
      </c>
      <c r="Y85" s="60">
        <f t="shared" si="2"/>
        <v>0</v>
      </c>
      <c r="Z85" s="60" t="str">
        <f t="shared" si="3"/>
        <v/>
      </c>
      <c r="AA85" s="60" t="str">
        <f t="shared" si="3"/>
        <v/>
      </c>
      <c r="AB85" s="60" t="str">
        <f t="shared" si="3"/>
        <v/>
      </c>
      <c r="AC85" s="60" t="str">
        <f t="shared" si="3"/>
        <v/>
      </c>
    </row>
    <row r="86" spans="1:29" s="60" customFormat="1" ht="33.75" customHeight="1">
      <c r="A86" s="61">
        <v>65</v>
      </c>
      <c r="B86" s="339"/>
      <c r="C86" s="340"/>
      <c r="D86" s="341"/>
      <c r="E86" s="54"/>
      <c r="F86" s="62"/>
      <c r="G86" s="62"/>
      <c r="H86" s="62"/>
      <c r="I86" s="62"/>
      <c r="J86" s="178"/>
      <c r="K86" s="171"/>
      <c r="L86" s="175">
        <f t="shared" si="1"/>
        <v>0</v>
      </c>
      <c r="M86" s="192" t="b">
        <v>0</v>
      </c>
      <c r="N86" s="342"/>
      <c r="O86" s="343"/>
      <c r="P86" s="343"/>
      <c r="Q86" s="344"/>
      <c r="R86" s="192" t="b">
        <v>0</v>
      </c>
      <c r="S86" s="62"/>
      <c r="T86" s="64"/>
      <c r="U86" s="65"/>
      <c r="V86" s="59">
        <f t="shared" ref="V86:V149" si="4">MAX(F86:I86)</f>
        <v>0</v>
      </c>
      <c r="Y86" s="60">
        <f t="shared" si="2"/>
        <v>0</v>
      </c>
      <c r="Z86" s="60" t="str">
        <f t="shared" si="3"/>
        <v/>
      </c>
      <c r="AA86" s="60" t="str">
        <f t="shared" si="3"/>
        <v/>
      </c>
      <c r="AB86" s="60" t="str">
        <f t="shared" si="3"/>
        <v/>
      </c>
      <c r="AC86" s="60" t="str">
        <f t="shared" ref="AC86" si="5">IF(I86="","",IF($E86="男",1,IF($E86="女",2,"")))</f>
        <v/>
      </c>
    </row>
    <row r="87" spans="1:29" s="60" customFormat="1" ht="33.75" customHeight="1">
      <c r="A87" s="61">
        <v>66</v>
      </c>
      <c r="B87" s="339"/>
      <c r="C87" s="340"/>
      <c r="D87" s="341"/>
      <c r="E87" s="54"/>
      <c r="F87" s="62"/>
      <c r="G87" s="62"/>
      <c r="H87" s="62"/>
      <c r="I87" s="62"/>
      <c r="J87" s="178"/>
      <c r="K87" s="171"/>
      <c r="L87" s="175">
        <f t="shared" ref="L87:L150" si="6">COUNT(F87:I87)</f>
        <v>0</v>
      </c>
      <c r="M87" s="192" t="b">
        <v>0</v>
      </c>
      <c r="N87" s="342"/>
      <c r="O87" s="343"/>
      <c r="P87" s="343"/>
      <c r="Q87" s="344"/>
      <c r="R87" s="192" t="b">
        <v>0</v>
      </c>
      <c r="S87" s="62"/>
      <c r="T87" s="64"/>
      <c r="U87" s="65"/>
      <c r="V87" s="59">
        <f t="shared" si="4"/>
        <v>0</v>
      </c>
      <c r="Y87" s="60">
        <f t="shared" ref="Y87:Y150" si="7">MAX(F87:I87)</f>
        <v>0</v>
      </c>
      <c r="Z87" s="60" t="str">
        <f t="shared" ref="Z87:AC150" si="8">IF(F87="","",IF($E87="男",1,IF($E87="女",2,"")))</f>
        <v/>
      </c>
      <c r="AA87" s="60" t="str">
        <f t="shared" si="8"/>
        <v/>
      </c>
      <c r="AB87" s="60" t="str">
        <f t="shared" si="8"/>
        <v/>
      </c>
      <c r="AC87" s="60" t="str">
        <f t="shared" si="8"/>
        <v/>
      </c>
    </row>
    <row r="88" spans="1:29" s="60" customFormat="1" ht="33.75" customHeight="1">
      <c r="A88" s="61">
        <v>67</v>
      </c>
      <c r="B88" s="339"/>
      <c r="C88" s="340"/>
      <c r="D88" s="341"/>
      <c r="E88" s="54"/>
      <c r="F88" s="62"/>
      <c r="G88" s="62"/>
      <c r="H88" s="62"/>
      <c r="I88" s="62"/>
      <c r="J88" s="178"/>
      <c r="K88" s="171"/>
      <c r="L88" s="175">
        <f t="shared" si="6"/>
        <v>0</v>
      </c>
      <c r="M88" s="192" t="b">
        <v>0</v>
      </c>
      <c r="N88" s="342"/>
      <c r="O88" s="343"/>
      <c r="P88" s="343"/>
      <c r="Q88" s="344"/>
      <c r="R88" s="192" t="b">
        <v>0</v>
      </c>
      <c r="S88" s="62"/>
      <c r="T88" s="64"/>
      <c r="U88" s="65"/>
      <c r="V88" s="59">
        <f t="shared" si="4"/>
        <v>0</v>
      </c>
      <c r="Y88" s="60">
        <f t="shared" si="7"/>
        <v>0</v>
      </c>
      <c r="Z88" s="60" t="str">
        <f t="shared" si="8"/>
        <v/>
      </c>
      <c r="AA88" s="60" t="str">
        <f t="shared" si="8"/>
        <v/>
      </c>
      <c r="AB88" s="60" t="str">
        <f t="shared" si="8"/>
        <v/>
      </c>
      <c r="AC88" s="60" t="str">
        <f t="shared" si="8"/>
        <v/>
      </c>
    </row>
    <row r="89" spans="1:29" s="60" customFormat="1" ht="33.75" customHeight="1">
      <c r="A89" s="61">
        <v>68</v>
      </c>
      <c r="B89" s="339"/>
      <c r="C89" s="340"/>
      <c r="D89" s="341"/>
      <c r="E89" s="54"/>
      <c r="F89" s="62"/>
      <c r="G89" s="62"/>
      <c r="H89" s="62"/>
      <c r="I89" s="62"/>
      <c r="J89" s="178"/>
      <c r="K89" s="171"/>
      <c r="L89" s="175">
        <f t="shared" si="6"/>
        <v>0</v>
      </c>
      <c r="M89" s="192" t="b">
        <v>0</v>
      </c>
      <c r="N89" s="342"/>
      <c r="O89" s="343"/>
      <c r="P89" s="343"/>
      <c r="Q89" s="344"/>
      <c r="R89" s="192" t="b">
        <v>0</v>
      </c>
      <c r="S89" s="62"/>
      <c r="T89" s="64"/>
      <c r="U89" s="65"/>
      <c r="V89" s="59">
        <f t="shared" si="4"/>
        <v>0</v>
      </c>
      <c r="Y89" s="60">
        <f t="shared" si="7"/>
        <v>0</v>
      </c>
      <c r="Z89" s="60" t="str">
        <f t="shared" si="8"/>
        <v/>
      </c>
      <c r="AA89" s="60" t="str">
        <f t="shared" si="8"/>
        <v/>
      </c>
      <c r="AB89" s="60" t="str">
        <f t="shared" si="8"/>
        <v/>
      </c>
      <c r="AC89" s="60" t="str">
        <f t="shared" si="8"/>
        <v/>
      </c>
    </row>
    <row r="90" spans="1:29" s="60" customFormat="1" ht="33.75" customHeight="1">
      <c r="A90" s="61">
        <v>69</v>
      </c>
      <c r="B90" s="339"/>
      <c r="C90" s="340"/>
      <c r="D90" s="341"/>
      <c r="E90" s="54"/>
      <c r="F90" s="62"/>
      <c r="G90" s="62"/>
      <c r="H90" s="62"/>
      <c r="I90" s="62"/>
      <c r="J90" s="178"/>
      <c r="K90" s="171"/>
      <c r="L90" s="175">
        <f t="shared" si="6"/>
        <v>0</v>
      </c>
      <c r="M90" s="192" t="b">
        <v>0</v>
      </c>
      <c r="N90" s="342"/>
      <c r="O90" s="343"/>
      <c r="P90" s="343"/>
      <c r="Q90" s="344"/>
      <c r="R90" s="192" t="b">
        <v>0</v>
      </c>
      <c r="S90" s="62"/>
      <c r="T90" s="64"/>
      <c r="U90" s="65"/>
      <c r="V90" s="59">
        <f t="shared" si="4"/>
        <v>0</v>
      </c>
      <c r="Y90" s="60">
        <f t="shared" si="7"/>
        <v>0</v>
      </c>
      <c r="Z90" s="60" t="str">
        <f t="shared" si="8"/>
        <v/>
      </c>
      <c r="AA90" s="60" t="str">
        <f t="shared" si="8"/>
        <v/>
      </c>
      <c r="AB90" s="60" t="str">
        <f t="shared" si="8"/>
        <v/>
      </c>
      <c r="AC90" s="60" t="str">
        <f t="shared" si="8"/>
        <v/>
      </c>
    </row>
    <row r="91" spans="1:29" s="60" customFormat="1" ht="33.75" customHeight="1">
      <c r="A91" s="61">
        <v>70</v>
      </c>
      <c r="B91" s="339"/>
      <c r="C91" s="340"/>
      <c r="D91" s="341"/>
      <c r="E91" s="54"/>
      <c r="F91" s="62"/>
      <c r="G91" s="62"/>
      <c r="H91" s="62"/>
      <c r="I91" s="62"/>
      <c r="J91" s="178"/>
      <c r="K91" s="171"/>
      <c r="L91" s="175">
        <f t="shared" si="6"/>
        <v>0</v>
      </c>
      <c r="M91" s="192" t="b">
        <v>0</v>
      </c>
      <c r="N91" s="342"/>
      <c r="O91" s="343"/>
      <c r="P91" s="343"/>
      <c r="Q91" s="344"/>
      <c r="R91" s="192" t="b">
        <v>0</v>
      </c>
      <c r="S91" s="62"/>
      <c r="T91" s="64"/>
      <c r="U91" s="65"/>
      <c r="V91" s="59">
        <f t="shared" si="4"/>
        <v>0</v>
      </c>
      <c r="Y91" s="60">
        <f t="shared" si="7"/>
        <v>0</v>
      </c>
      <c r="Z91" s="60" t="str">
        <f t="shared" si="8"/>
        <v/>
      </c>
      <c r="AA91" s="60" t="str">
        <f t="shared" si="8"/>
        <v/>
      </c>
      <c r="AB91" s="60" t="str">
        <f t="shared" si="8"/>
        <v/>
      </c>
      <c r="AC91" s="60" t="str">
        <f t="shared" si="8"/>
        <v/>
      </c>
    </row>
    <row r="92" spans="1:29" s="60" customFormat="1" ht="33.75" customHeight="1">
      <c r="A92" s="61">
        <v>71</v>
      </c>
      <c r="B92" s="339"/>
      <c r="C92" s="340"/>
      <c r="D92" s="341"/>
      <c r="E92" s="54"/>
      <c r="F92" s="62"/>
      <c r="G92" s="62"/>
      <c r="H92" s="62"/>
      <c r="I92" s="62"/>
      <c r="J92" s="178"/>
      <c r="K92" s="171"/>
      <c r="L92" s="175">
        <f t="shared" si="6"/>
        <v>0</v>
      </c>
      <c r="M92" s="192" t="b">
        <v>0</v>
      </c>
      <c r="N92" s="342"/>
      <c r="O92" s="343"/>
      <c r="P92" s="343"/>
      <c r="Q92" s="344"/>
      <c r="R92" s="192" t="b">
        <v>0</v>
      </c>
      <c r="S92" s="62"/>
      <c r="T92" s="64"/>
      <c r="U92" s="65"/>
      <c r="V92" s="59">
        <f t="shared" si="4"/>
        <v>0</v>
      </c>
      <c r="Y92" s="60">
        <f t="shared" si="7"/>
        <v>0</v>
      </c>
      <c r="Z92" s="60" t="str">
        <f t="shared" si="8"/>
        <v/>
      </c>
      <c r="AA92" s="60" t="str">
        <f t="shared" si="8"/>
        <v/>
      </c>
      <c r="AB92" s="60" t="str">
        <f t="shared" si="8"/>
        <v/>
      </c>
      <c r="AC92" s="60" t="str">
        <f t="shared" si="8"/>
        <v/>
      </c>
    </row>
    <row r="93" spans="1:29" s="60" customFormat="1" ht="33.75" customHeight="1">
      <c r="A93" s="61">
        <v>72</v>
      </c>
      <c r="B93" s="339"/>
      <c r="C93" s="340"/>
      <c r="D93" s="341"/>
      <c r="E93" s="54"/>
      <c r="F93" s="62"/>
      <c r="G93" s="62"/>
      <c r="H93" s="62"/>
      <c r="I93" s="62"/>
      <c r="J93" s="178"/>
      <c r="K93" s="171"/>
      <c r="L93" s="175">
        <f t="shared" si="6"/>
        <v>0</v>
      </c>
      <c r="M93" s="192" t="b">
        <v>0</v>
      </c>
      <c r="N93" s="342"/>
      <c r="O93" s="343"/>
      <c r="P93" s="343"/>
      <c r="Q93" s="344"/>
      <c r="R93" s="192" t="b">
        <v>0</v>
      </c>
      <c r="S93" s="62"/>
      <c r="T93" s="64"/>
      <c r="U93" s="65"/>
      <c r="V93" s="59">
        <f t="shared" si="4"/>
        <v>0</v>
      </c>
      <c r="Y93" s="60">
        <f t="shared" si="7"/>
        <v>0</v>
      </c>
      <c r="Z93" s="60" t="str">
        <f t="shared" si="8"/>
        <v/>
      </c>
      <c r="AA93" s="60" t="str">
        <f t="shared" si="8"/>
        <v/>
      </c>
      <c r="AB93" s="60" t="str">
        <f t="shared" si="8"/>
        <v/>
      </c>
      <c r="AC93" s="60" t="str">
        <f t="shared" si="8"/>
        <v/>
      </c>
    </row>
    <row r="94" spans="1:29" s="60" customFormat="1" ht="33.75" customHeight="1">
      <c r="A94" s="61">
        <v>73</v>
      </c>
      <c r="B94" s="339"/>
      <c r="C94" s="340"/>
      <c r="D94" s="341"/>
      <c r="E94" s="54"/>
      <c r="F94" s="62"/>
      <c r="G94" s="62"/>
      <c r="H94" s="62"/>
      <c r="I94" s="62"/>
      <c r="J94" s="178"/>
      <c r="K94" s="171"/>
      <c r="L94" s="175">
        <f t="shared" si="6"/>
        <v>0</v>
      </c>
      <c r="M94" s="192" t="b">
        <v>0</v>
      </c>
      <c r="N94" s="342"/>
      <c r="O94" s="343"/>
      <c r="P94" s="343"/>
      <c r="Q94" s="344"/>
      <c r="R94" s="192" t="b">
        <v>0</v>
      </c>
      <c r="S94" s="62"/>
      <c r="T94" s="64"/>
      <c r="U94" s="65"/>
      <c r="V94" s="59">
        <f t="shared" si="4"/>
        <v>0</v>
      </c>
      <c r="Y94" s="60">
        <f t="shared" si="7"/>
        <v>0</v>
      </c>
      <c r="Z94" s="60" t="str">
        <f t="shared" si="8"/>
        <v/>
      </c>
      <c r="AA94" s="60" t="str">
        <f t="shared" si="8"/>
        <v/>
      </c>
      <c r="AB94" s="60" t="str">
        <f t="shared" si="8"/>
        <v/>
      </c>
      <c r="AC94" s="60" t="str">
        <f t="shared" si="8"/>
        <v/>
      </c>
    </row>
    <row r="95" spans="1:29" s="60" customFormat="1" ht="33.75" customHeight="1">
      <c r="A95" s="61">
        <v>74</v>
      </c>
      <c r="B95" s="339"/>
      <c r="C95" s="340"/>
      <c r="D95" s="341"/>
      <c r="E95" s="54"/>
      <c r="F95" s="62"/>
      <c r="G95" s="62"/>
      <c r="H95" s="62"/>
      <c r="I95" s="62"/>
      <c r="J95" s="178"/>
      <c r="K95" s="171"/>
      <c r="L95" s="175">
        <f t="shared" si="6"/>
        <v>0</v>
      </c>
      <c r="M95" s="192" t="b">
        <v>0</v>
      </c>
      <c r="N95" s="342"/>
      <c r="O95" s="343"/>
      <c r="P95" s="343"/>
      <c r="Q95" s="344"/>
      <c r="R95" s="192" t="b">
        <v>0</v>
      </c>
      <c r="S95" s="62"/>
      <c r="T95" s="64"/>
      <c r="U95" s="65"/>
      <c r="V95" s="59">
        <f t="shared" si="4"/>
        <v>0</v>
      </c>
      <c r="Y95" s="60">
        <f t="shared" si="7"/>
        <v>0</v>
      </c>
      <c r="Z95" s="60" t="str">
        <f t="shared" si="8"/>
        <v/>
      </c>
      <c r="AA95" s="60" t="str">
        <f t="shared" si="8"/>
        <v/>
      </c>
      <c r="AB95" s="60" t="str">
        <f t="shared" si="8"/>
        <v/>
      </c>
      <c r="AC95" s="60" t="str">
        <f t="shared" si="8"/>
        <v/>
      </c>
    </row>
    <row r="96" spans="1:29" s="60" customFormat="1" ht="33.75" customHeight="1">
      <c r="A96" s="61">
        <v>75</v>
      </c>
      <c r="B96" s="339"/>
      <c r="C96" s="340"/>
      <c r="D96" s="341"/>
      <c r="E96" s="54"/>
      <c r="F96" s="62"/>
      <c r="G96" s="62"/>
      <c r="H96" s="62"/>
      <c r="I96" s="62"/>
      <c r="J96" s="178"/>
      <c r="K96" s="171"/>
      <c r="L96" s="175">
        <f t="shared" si="6"/>
        <v>0</v>
      </c>
      <c r="M96" s="192" t="b">
        <v>0</v>
      </c>
      <c r="N96" s="342"/>
      <c r="O96" s="343"/>
      <c r="P96" s="343"/>
      <c r="Q96" s="344"/>
      <c r="R96" s="192" t="b">
        <v>0</v>
      </c>
      <c r="S96" s="62"/>
      <c r="T96" s="64"/>
      <c r="U96" s="65"/>
      <c r="V96" s="59">
        <f t="shared" si="4"/>
        <v>0</v>
      </c>
      <c r="Y96" s="60">
        <f t="shared" si="7"/>
        <v>0</v>
      </c>
      <c r="Z96" s="60" t="str">
        <f t="shared" si="8"/>
        <v/>
      </c>
      <c r="AA96" s="60" t="str">
        <f t="shared" si="8"/>
        <v/>
      </c>
      <c r="AB96" s="60" t="str">
        <f t="shared" si="8"/>
        <v/>
      </c>
      <c r="AC96" s="60" t="str">
        <f t="shared" si="8"/>
        <v/>
      </c>
    </row>
    <row r="97" spans="1:29" s="60" customFormat="1" ht="33.75" customHeight="1">
      <c r="A97" s="61">
        <v>76</v>
      </c>
      <c r="B97" s="339"/>
      <c r="C97" s="340"/>
      <c r="D97" s="341"/>
      <c r="E97" s="54"/>
      <c r="F97" s="62"/>
      <c r="G97" s="62"/>
      <c r="H97" s="62"/>
      <c r="I97" s="62"/>
      <c r="J97" s="178"/>
      <c r="K97" s="171"/>
      <c r="L97" s="175">
        <f t="shared" si="6"/>
        <v>0</v>
      </c>
      <c r="M97" s="192" t="b">
        <v>0</v>
      </c>
      <c r="N97" s="342"/>
      <c r="O97" s="343"/>
      <c r="P97" s="343"/>
      <c r="Q97" s="344"/>
      <c r="R97" s="192" t="b">
        <v>0</v>
      </c>
      <c r="S97" s="62"/>
      <c r="T97" s="64"/>
      <c r="U97" s="65"/>
      <c r="V97" s="59">
        <f t="shared" si="4"/>
        <v>0</v>
      </c>
      <c r="Y97" s="60">
        <f t="shared" si="7"/>
        <v>0</v>
      </c>
      <c r="Z97" s="60" t="str">
        <f t="shared" si="8"/>
        <v/>
      </c>
      <c r="AA97" s="60" t="str">
        <f t="shared" si="8"/>
        <v/>
      </c>
      <c r="AB97" s="60" t="str">
        <f t="shared" si="8"/>
        <v/>
      </c>
      <c r="AC97" s="60" t="str">
        <f t="shared" si="8"/>
        <v/>
      </c>
    </row>
    <row r="98" spans="1:29" s="60" customFormat="1" ht="33.75" customHeight="1">
      <c r="A98" s="61">
        <v>77</v>
      </c>
      <c r="B98" s="339"/>
      <c r="C98" s="340"/>
      <c r="D98" s="341"/>
      <c r="E98" s="54"/>
      <c r="F98" s="62"/>
      <c r="G98" s="62"/>
      <c r="H98" s="62"/>
      <c r="I98" s="62"/>
      <c r="J98" s="178"/>
      <c r="K98" s="171"/>
      <c r="L98" s="175">
        <f t="shared" si="6"/>
        <v>0</v>
      </c>
      <c r="M98" s="192" t="b">
        <v>0</v>
      </c>
      <c r="N98" s="342"/>
      <c r="O98" s="343"/>
      <c r="P98" s="343"/>
      <c r="Q98" s="344"/>
      <c r="R98" s="192" t="b">
        <v>0</v>
      </c>
      <c r="S98" s="62"/>
      <c r="T98" s="64"/>
      <c r="U98" s="65"/>
      <c r="V98" s="59">
        <f t="shared" si="4"/>
        <v>0</v>
      </c>
      <c r="Y98" s="60">
        <f t="shared" si="7"/>
        <v>0</v>
      </c>
      <c r="Z98" s="60" t="str">
        <f t="shared" si="8"/>
        <v/>
      </c>
      <c r="AA98" s="60" t="str">
        <f t="shared" si="8"/>
        <v/>
      </c>
      <c r="AB98" s="60" t="str">
        <f t="shared" si="8"/>
        <v/>
      </c>
      <c r="AC98" s="60" t="str">
        <f t="shared" si="8"/>
        <v/>
      </c>
    </row>
    <row r="99" spans="1:29" s="60" customFormat="1" ht="33.75" customHeight="1">
      <c r="A99" s="61">
        <v>78</v>
      </c>
      <c r="B99" s="339"/>
      <c r="C99" s="340"/>
      <c r="D99" s="341"/>
      <c r="E99" s="54"/>
      <c r="F99" s="62"/>
      <c r="G99" s="62"/>
      <c r="H99" s="62"/>
      <c r="I99" s="62"/>
      <c r="J99" s="178"/>
      <c r="K99" s="171"/>
      <c r="L99" s="175">
        <f t="shared" si="6"/>
        <v>0</v>
      </c>
      <c r="M99" s="192" t="b">
        <v>0</v>
      </c>
      <c r="N99" s="342"/>
      <c r="O99" s="343"/>
      <c r="P99" s="343"/>
      <c r="Q99" s="344"/>
      <c r="R99" s="192" t="b">
        <v>0</v>
      </c>
      <c r="S99" s="62"/>
      <c r="T99" s="64"/>
      <c r="U99" s="65"/>
      <c r="V99" s="59">
        <f t="shared" si="4"/>
        <v>0</v>
      </c>
      <c r="Y99" s="60">
        <f t="shared" si="7"/>
        <v>0</v>
      </c>
      <c r="Z99" s="60" t="str">
        <f t="shared" si="8"/>
        <v/>
      </c>
      <c r="AA99" s="60" t="str">
        <f t="shared" si="8"/>
        <v/>
      </c>
      <c r="AB99" s="60" t="str">
        <f t="shared" si="8"/>
        <v/>
      </c>
      <c r="AC99" s="60" t="str">
        <f t="shared" si="8"/>
        <v/>
      </c>
    </row>
    <row r="100" spans="1:29" s="60" customFormat="1" ht="33.75" customHeight="1">
      <c r="A100" s="61">
        <v>79</v>
      </c>
      <c r="B100" s="339"/>
      <c r="C100" s="340"/>
      <c r="D100" s="341"/>
      <c r="E100" s="54"/>
      <c r="F100" s="62"/>
      <c r="G100" s="62"/>
      <c r="H100" s="62"/>
      <c r="I100" s="62"/>
      <c r="J100" s="178"/>
      <c r="K100" s="171"/>
      <c r="L100" s="175">
        <f t="shared" si="6"/>
        <v>0</v>
      </c>
      <c r="M100" s="192" t="b">
        <v>0</v>
      </c>
      <c r="N100" s="342"/>
      <c r="O100" s="343"/>
      <c r="P100" s="343"/>
      <c r="Q100" s="344"/>
      <c r="R100" s="192" t="b">
        <v>0</v>
      </c>
      <c r="S100" s="62"/>
      <c r="T100" s="64"/>
      <c r="U100" s="65"/>
      <c r="V100" s="59">
        <f t="shared" si="4"/>
        <v>0</v>
      </c>
      <c r="Y100" s="60">
        <f t="shared" si="7"/>
        <v>0</v>
      </c>
      <c r="Z100" s="60" t="str">
        <f t="shared" si="8"/>
        <v/>
      </c>
      <c r="AA100" s="60" t="str">
        <f t="shared" si="8"/>
        <v/>
      </c>
      <c r="AB100" s="60" t="str">
        <f t="shared" si="8"/>
        <v/>
      </c>
      <c r="AC100" s="60" t="str">
        <f t="shared" si="8"/>
        <v/>
      </c>
    </row>
    <row r="101" spans="1:29" s="60" customFormat="1" ht="33.75" customHeight="1">
      <c r="A101" s="61">
        <v>80</v>
      </c>
      <c r="B101" s="339"/>
      <c r="C101" s="340"/>
      <c r="D101" s="341"/>
      <c r="E101" s="54"/>
      <c r="F101" s="62"/>
      <c r="G101" s="62"/>
      <c r="H101" s="62"/>
      <c r="I101" s="62"/>
      <c r="J101" s="178"/>
      <c r="K101" s="171"/>
      <c r="L101" s="175">
        <f t="shared" si="6"/>
        <v>0</v>
      </c>
      <c r="M101" s="192" t="b">
        <v>0</v>
      </c>
      <c r="N101" s="342"/>
      <c r="O101" s="343"/>
      <c r="P101" s="343"/>
      <c r="Q101" s="344"/>
      <c r="R101" s="192" t="b">
        <v>0</v>
      </c>
      <c r="S101" s="62"/>
      <c r="T101" s="64"/>
      <c r="U101" s="65"/>
      <c r="V101" s="59">
        <f t="shared" si="4"/>
        <v>0</v>
      </c>
      <c r="Y101" s="60">
        <f t="shared" si="7"/>
        <v>0</v>
      </c>
      <c r="Z101" s="60" t="str">
        <f t="shared" si="8"/>
        <v/>
      </c>
      <c r="AA101" s="60" t="str">
        <f t="shared" si="8"/>
        <v/>
      </c>
      <c r="AB101" s="60" t="str">
        <f t="shared" si="8"/>
        <v/>
      </c>
      <c r="AC101" s="60" t="str">
        <f t="shared" si="8"/>
        <v/>
      </c>
    </row>
    <row r="102" spans="1:29" s="60" customFormat="1" ht="33.75" customHeight="1">
      <c r="A102" s="61">
        <v>81</v>
      </c>
      <c r="B102" s="339"/>
      <c r="C102" s="340"/>
      <c r="D102" s="341"/>
      <c r="E102" s="54"/>
      <c r="F102" s="62"/>
      <c r="G102" s="62"/>
      <c r="H102" s="62"/>
      <c r="I102" s="62"/>
      <c r="J102" s="178"/>
      <c r="K102" s="171"/>
      <c r="L102" s="175">
        <f t="shared" si="6"/>
        <v>0</v>
      </c>
      <c r="M102" s="192" t="b">
        <v>0</v>
      </c>
      <c r="N102" s="342"/>
      <c r="O102" s="343"/>
      <c r="P102" s="343"/>
      <c r="Q102" s="344"/>
      <c r="R102" s="192" t="b">
        <v>0</v>
      </c>
      <c r="S102" s="62"/>
      <c r="T102" s="64"/>
      <c r="U102" s="65"/>
      <c r="V102" s="59">
        <f t="shared" si="4"/>
        <v>0</v>
      </c>
      <c r="Y102" s="60">
        <f t="shared" si="7"/>
        <v>0</v>
      </c>
      <c r="Z102" s="60" t="str">
        <f t="shared" si="8"/>
        <v/>
      </c>
      <c r="AA102" s="60" t="str">
        <f t="shared" si="8"/>
        <v/>
      </c>
      <c r="AB102" s="60" t="str">
        <f t="shared" si="8"/>
        <v/>
      </c>
      <c r="AC102" s="60" t="str">
        <f t="shared" si="8"/>
        <v/>
      </c>
    </row>
    <row r="103" spans="1:29" s="60" customFormat="1" ht="33.75" customHeight="1">
      <c r="A103" s="61">
        <v>82</v>
      </c>
      <c r="B103" s="339"/>
      <c r="C103" s="340"/>
      <c r="D103" s="341"/>
      <c r="E103" s="54"/>
      <c r="F103" s="62"/>
      <c r="G103" s="62"/>
      <c r="H103" s="62"/>
      <c r="I103" s="62"/>
      <c r="J103" s="178"/>
      <c r="K103" s="171"/>
      <c r="L103" s="175">
        <f t="shared" si="6"/>
        <v>0</v>
      </c>
      <c r="M103" s="192" t="b">
        <v>0</v>
      </c>
      <c r="N103" s="342"/>
      <c r="O103" s="343"/>
      <c r="P103" s="343"/>
      <c r="Q103" s="344"/>
      <c r="R103" s="192" t="b">
        <v>0</v>
      </c>
      <c r="S103" s="62"/>
      <c r="T103" s="64"/>
      <c r="U103" s="65"/>
      <c r="V103" s="59">
        <f t="shared" si="4"/>
        <v>0</v>
      </c>
      <c r="Y103" s="60">
        <f t="shared" si="7"/>
        <v>0</v>
      </c>
      <c r="Z103" s="60" t="str">
        <f t="shared" si="8"/>
        <v/>
      </c>
      <c r="AA103" s="60" t="str">
        <f t="shared" si="8"/>
        <v/>
      </c>
      <c r="AB103" s="60" t="str">
        <f t="shared" si="8"/>
        <v/>
      </c>
      <c r="AC103" s="60" t="str">
        <f t="shared" si="8"/>
        <v/>
      </c>
    </row>
    <row r="104" spans="1:29" s="60" customFormat="1" ht="33.75" customHeight="1">
      <c r="A104" s="61">
        <v>83</v>
      </c>
      <c r="B104" s="339"/>
      <c r="C104" s="340"/>
      <c r="D104" s="341"/>
      <c r="E104" s="54"/>
      <c r="F104" s="62"/>
      <c r="G104" s="62"/>
      <c r="H104" s="62"/>
      <c r="I104" s="62"/>
      <c r="J104" s="178"/>
      <c r="K104" s="171"/>
      <c r="L104" s="175">
        <f t="shared" si="6"/>
        <v>0</v>
      </c>
      <c r="M104" s="192" t="b">
        <v>0</v>
      </c>
      <c r="N104" s="342"/>
      <c r="O104" s="343"/>
      <c r="P104" s="343"/>
      <c r="Q104" s="344"/>
      <c r="R104" s="192" t="b">
        <v>0</v>
      </c>
      <c r="S104" s="62"/>
      <c r="T104" s="64"/>
      <c r="U104" s="65"/>
      <c r="V104" s="59">
        <f t="shared" si="4"/>
        <v>0</v>
      </c>
      <c r="Y104" s="60">
        <f t="shared" si="7"/>
        <v>0</v>
      </c>
      <c r="Z104" s="60" t="str">
        <f t="shared" si="8"/>
        <v/>
      </c>
      <c r="AA104" s="60" t="str">
        <f t="shared" si="8"/>
        <v/>
      </c>
      <c r="AB104" s="60" t="str">
        <f t="shared" si="8"/>
        <v/>
      </c>
      <c r="AC104" s="60" t="str">
        <f t="shared" si="8"/>
        <v/>
      </c>
    </row>
    <row r="105" spans="1:29" s="60" customFormat="1" ht="33.75" customHeight="1">
      <c r="A105" s="61">
        <v>84</v>
      </c>
      <c r="B105" s="339"/>
      <c r="C105" s="340"/>
      <c r="D105" s="341"/>
      <c r="E105" s="54"/>
      <c r="F105" s="62"/>
      <c r="G105" s="62"/>
      <c r="H105" s="62"/>
      <c r="I105" s="62"/>
      <c r="J105" s="178"/>
      <c r="K105" s="171"/>
      <c r="L105" s="175">
        <f t="shared" si="6"/>
        <v>0</v>
      </c>
      <c r="M105" s="192" t="b">
        <v>0</v>
      </c>
      <c r="N105" s="342"/>
      <c r="O105" s="343"/>
      <c r="P105" s="343"/>
      <c r="Q105" s="344"/>
      <c r="R105" s="192" t="b">
        <v>0</v>
      </c>
      <c r="S105" s="62"/>
      <c r="T105" s="64"/>
      <c r="U105" s="65"/>
      <c r="V105" s="59">
        <f t="shared" si="4"/>
        <v>0</v>
      </c>
      <c r="Y105" s="60">
        <f t="shared" si="7"/>
        <v>0</v>
      </c>
      <c r="Z105" s="60" t="str">
        <f t="shared" si="8"/>
        <v/>
      </c>
      <c r="AA105" s="60" t="str">
        <f t="shared" si="8"/>
        <v/>
      </c>
      <c r="AB105" s="60" t="str">
        <f t="shared" si="8"/>
        <v/>
      </c>
      <c r="AC105" s="60" t="str">
        <f t="shared" si="8"/>
        <v/>
      </c>
    </row>
    <row r="106" spans="1:29" s="60" customFormat="1" ht="33.75" customHeight="1">
      <c r="A106" s="61">
        <v>85</v>
      </c>
      <c r="B106" s="339"/>
      <c r="C106" s="340"/>
      <c r="D106" s="341"/>
      <c r="E106" s="54"/>
      <c r="F106" s="62"/>
      <c r="G106" s="62"/>
      <c r="H106" s="62"/>
      <c r="I106" s="62"/>
      <c r="J106" s="178"/>
      <c r="K106" s="171"/>
      <c r="L106" s="175">
        <f t="shared" si="6"/>
        <v>0</v>
      </c>
      <c r="M106" s="192" t="b">
        <v>0</v>
      </c>
      <c r="N106" s="342"/>
      <c r="O106" s="343"/>
      <c r="P106" s="343"/>
      <c r="Q106" s="344"/>
      <c r="R106" s="192" t="b">
        <v>0</v>
      </c>
      <c r="S106" s="62"/>
      <c r="T106" s="64"/>
      <c r="U106" s="65"/>
      <c r="V106" s="59">
        <f t="shared" si="4"/>
        <v>0</v>
      </c>
      <c r="Y106" s="60">
        <f t="shared" si="7"/>
        <v>0</v>
      </c>
      <c r="Z106" s="60" t="str">
        <f t="shared" si="8"/>
        <v/>
      </c>
      <c r="AA106" s="60" t="str">
        <f t="shared" si="8"/>
        <v/>
      </c>
      <c r="AB106" s="60" t="str">
        <f t="shared" si="8"/>
        <v/>
      </c>
      <c r="AC106" s="60" t="str">
        <f t="shared" si="8"/>
        <v/>
      </c>
    </row>
    <row r="107" spans="1:29" s="60" customFormat="1" ht="33.75" customHeight="1">
      <c r="A107" s="61">
        <v>86</v>
      </c>
      <c r="B107" s="339"/>
      <c r="C107" s="340"/>
      <c r="D107" s="341"/>
      <c r="E107" s="54"/>
      <c r="F107" s="62"/>
      <c r="G107" s="62"/>
      <c r="H107" s="62"/>
      <c r="I107" s="62"/>
      <c r="J107" s="178"/>
      <c r="K107" s="171"/>
      <c r="L107" s="175">
        <f t="shared" si="6"/>
        <v>0</v>
      </c>
      <c r="M107" s="192" t="b">
        <v>0</v>
      </c>
      <c r="N107" s="342"/>
      <c r="O107" s="343"/>
      <c r="P107" s="343"/>
      <c r="Q107" s="344"/>
      <c r="R107" s="192" t="b">
        <v>0</v>
      </c>
      <c r="S107" s="62"/>
      <c r="T107" s="64"/>
      <c r="U107" s="65"/>
      <c r="V107" s="59">
        <f t="shared" si="4"/>
        <v>0</v>
      </c>
      <c r="Y107" s="60">
        <f t="shared" si="7"/>
        <v>0</v>
      </c>
      <c r="Z107" s="60" t="str">
        <f t="shared" si="8"/>
        <v/>
      </c>
      <c r="AA107" s="60" t="str">
        <f t="shared" si="8"/>
        <v/>
      </c>
      <c r="AB107" s="60" t="str">
        <f t="shared" si="8"/>
        <v/>
      </c>
      <c r="AC107" s="60" t="str">
        <f t="shared" si="8"/>
        <v/>
      </c>
    </row>
    <row r="108" spans="1:29" s="60" customFormat="1" ht="33.75" customHeight="1">
      <c r="A108" s="61">
        <v>87</v>
      </c>
      <c r="B108" s="339"/>
      <c r="C108" s="340"/>
      <c r="D108" s="341"/>
      <c r="E108" s="54"/>
      <c r="F108" s="62"/>
      <c r="G108" s="62"/>
      <c r="H108" s="62"/>
      <c r="I108" s="62"/>
      <c r="J108" s="178"/>
      <c r="K108" s="171"/>
      <c r="L108" s="175">
        <f t="shared" si="6"/>
        <v>0</v>
      </c>
      <c r="M108" s="192" t="b">
        <v>0</v>
      </c>
      <c r="N108" s="342"/>
      <c r="O108" s="343"/>
      <c r="P108" s="343"/>
      <c r="Q108" s="344"/>
      <c r="R108" s="192" t="b">
        <v>0</v>
      </c>
      <c r="S108" s="62"/>
      <c r="T108" s="64"/>
      <c r="U108" s="65"/>
      <c r="V108" s="59">
        <f t="shared" si="4"/>
        <v>0</v>
      </c>
      <c r="Y108" s="60">
        <f t="shared" si="7"/>
        <v>0</v>
      </c>
      <c r="Z108" s="60" t="str">
        <f t="shared" si="8"/>
        <v/>
      </c>
      <c r="AA108" s="60" t="str">
        <f t="shared" si="8"/>
        <v/>
      </c>
      <c r="AB108" s="60" t="str">
        <f t="shared" si="8"/>
        <v/>
      </c>
      <c r="AC108" s="60" t="str">
        <f t="shared" si="8"/>
        <v/>
      </c>
    </row>
    <row r="109" spans="1:29" s="60" customFormat="1" ht="33.75" customHeight="1">
      <c r="A109" s="61">
        <v>88</v>
      </c>
      <c r="B109" s="339"/>
      <c r="C109" s="340"/>
      <c r="D109" s="341"/>
      <c r="E109" s="54"/>
      <c r="F109" s="62"/>
      <c r="G109" s="62"/>
      <c r="H109" s="62"/>
      <c r="I109" s="62"/>
      <c r="J109" s="178"/>
      <c r="K109" s="171"/>
      <c r="L109" s="175">
        <f t="shared" si="6"/>
        <v>0</v>
      </c>
      <c r="M109" s="192" t="b">
        <v>0</v>
      </c>
      <c r="N109" s="342"/>
      <c r="O109" s="343"/>
      <c r="P109" s="343"/>
      <c r="Q109" s="344"/>
      <c r="R109" s="192" t="b">
        <v>0</v>
      </c>
      <c r="S109" s="62"/>
      <c r="T109" s="64"/>
      <c r="U109" s="65"/>
      <c r="V109" s="59">
        <f t="shared" si="4"/>
        <v>0</v>
      </c>
      <c r="Y109" s="60">
        <f t="shared" si="7"/>
        <v>0</v>
      </c>
      <c r="Z109" s="60" t="str">
        <f t="shared" si="8"/>
        <v/>
      </c>
      <c r="AA109" s="60" t="str">
        <f t="shared" si="8"/>
        <v/>
      </c>
      <c r="AB109" s="60" t="str">
        <f t="shared" si="8"/>
        <v/>
      </c>
      <c r="AC109" s="60" t="str">
        <f t="shared" si="8"/>
        <v/>
      </c>
    </row>
    <row r="110" spans="1:29" s="60" customFormat="1" ht="33.75" customHeight="1">
      <c r="A110" s="61">
        <v>89</v>
      </c>
      <c r="B110" s="339"/>
      <c r="C110" s="340"/>
      <c r="D110" s="341"/>
      <c r="E110" s="54"/>
      <c r="F110" s="62"/>
      <c r="G110" s="62"/>
      <c r="H110" s="62"/>
      <c r="I110" s="62"/>
      <c r="J110" s="178"/>
      <c r="K110" s="171"/>
      <c r="L110" s="175">
        <f t="shared" si="6"/>
        <v>0</v>
      </c>
      <c r="M110" s="192" t="b">
        <v>0</v>
      </c>
      <c r="N110" s="342"/>
      <c r="O110" s="343"/>
      <c r="P110" s="343"/>
      <c r="Q110" s="344"/>
      <c r="R110" s="192" t="b">
        <v>0</v>
      </c>
      <c r="S110" s="62"/>
      <c r="T110" s="64"/>
      <c r="U110" s="65"/>
      <c r="V110" s="59">
        <f t="shared" si="4"/>
        <v>0</v>
      </c>
      <c r="Y110" s="60">
        <f t="shared" si="7"/>
        <v>0</v>
      </c>
      <c r="Z110" s="60" t="str">
        <f t="shared" si="8"/>
        <v/>
      </c>
      <c r="AA110" s="60" t="str">
        <f t="shared" si="8"/>
        <v/>
      </c>
      <c r="AB110" s="60" t="str">
        <f t="shared" si="8"/>
        <v/>
      </c>
      <c r="AC110" s="60" t="str">
        <f t="shared" si="8"/>
        <v/>
      </c>
    </row>
    <row r="111" spans="1:29" s="60" customFormat="1" ht="33.75" customHeight="1">
      <c r="A111" s="61">
        <v>90</v>
      </c>
      <c r="B111" s="339"/>
      <c r="C111" s="340"/>
      <c r="D111" s="341"/>
      <c r="E111" s="54"/>
      <c r="F111" s="62"/>
      <c r="G111" s="62"/>
      <c r="H111" s="62"/>
      <c r="I111" s="62"/>
      <c r="J111" s="178"/>
      <c r="K111" s="171"/>
      <c r="L111" s="175">
        <f t="shared" si="6"/>
        <v>0</v>
      </c>
      <c r="M111" s="192" t="b">
        <v>0</v>
      </c>
      <c r="N111" s="342"/>
      <c r="O111" s="343"/>
      <c r="P111" s="343"/>
      <c r="Q111" s="344"/>
      <c r="R111" s="192" t="b">
        <v>0</v>
      </c>
      <c r="S111" s="62"/>
      <c r="T111" s="64"/>
      <c r="U111" s="65"/>
      <c r="V111" s="59">
        <f t="shared" si="4"/>
        <v>0</v>
      </c>
      <c r="Y111" s="60">
        <f t="shared" si="7"/>
        <v>0</v>
      </c>
      <c r="Z111" s="60" t="str">
        <f t="shared" si="8"/>
        <v/>
      </c>
      <c r="AA111" s="60" t="str">
        <f t="shared" si="8"/>
        <v/>
      </c>
      <c r="AB111" s="60" t="str">
        <f t="shared" si="8"/>
        <v/>
      </c>
      <c r="AC111" s="60" t="str">
        <f t="shared" si="8"/>
        <v/>
      </c>
    </row>
    <row r="112" spans="1:29" s="60" customFormat="1" ht="33.75" customHeight="1">
      <c r="A112" s="61">
        <v>91</v>
      </c>
      <c r="B112" s="339"/>
      <c r="C112" s="340"/>
      <c r="D112" s="341"/>
      <c r="E112" s="54"/>
      <c r="F112" s="62"/>
      <c r="G112" s="62"/>
      <c r="H112" s="62"/>
      <c r="I112" s="62"/>
      <c r="J112" s="178"/>
      <c r="K112" s="171"/>
      <c r="L112" s="175">
        <f t="shared" si="6"/>
        <v>0</v>
      </c>
      <c r="M112" s="192" t="b">
        <v>0</v>
      </c>
      <c r="N112" s="342"/>
      <c r="O112" s="343"/>
      <c r="P112" s="343"/>
      <c r="Q112" s="344"/>
      <c r="R112" s="192" t="b">
        <v>0</v>
      </c>
      <c r="S112" s="62"/>
      <c r="T112" s="64"/>
      <c r="U112" s="65"/>
      <c r="V112" s="59">
        <f t="shared" si="4"/>
        <v>0</v>
      </c>
      <c r="Y112" s="60">
        <f t="shared" si="7"/>
        <v>0</v>
      </c>
      <c r="Z112" s="60" t="str">
        <f t="shared" si="8"/>
        <v/>
      </c>
      <c r="AA112" s="60" t="str">
        <f t="shared" si="8"/>
        <v/>
      </c>
      <c r="AB112" s="60" t="str">
        <f t="shared" si="8"/>
        <v/>
      </c>
      <c r="AC112" s="60" t="str">
        <f t="shared" si="8"/>
        <v/>
      </c>
    </row>
    <row r="113" spans="1:29" s="60" customFormat="1" ht="33.75" customHeight="1">
      <c r="A113" s="61">
        <v>92</v>
      </c>
      <c r="B113" s="339"/>
      <c r="C113" s="340"/>
      <c r="D113" s="341"/>
      <c r="E113" s="54"/>
      <c r="F113" s="62"/>
      <c r="G113" s="62"/>
      <c r="H113" s="62"/>
      <c r="I113" s="62"/>
      <c r="J113" s="178"/>
      <c r="K113" s="171"/>
      <c r="L113" s="175">
        <f t="shared" si="6"/>
        <v>0</v>
      </c>
      <c r="M113" s="192" t="b">
        <v>0</v>
      </c>
      <c r="N113" s="342"/>
      <c r="O113" s="343"/>
      <c r="P113" s="343"/>
      <c r="Q113" s="344"/>
      <c r="R113" s="192" t="b">
        <v>0</v>
      </c>
      <c r="S113" s="62"/>
      <c r="T113" s="64"/>
      <c r="U113" s="65"/>
      <c r="V113" s="59">
        <f t="shared" si="4"/>
        <v>0</v>
      </c>
      <c r="Y113" s="60">
        <f t="shared" si="7"/>
        <v>0</v>
      </c>
      <c r="Z113" s="60" t="str">
        <f t="shared" si="8"/>
        <v/>
      </c>
      <c r="AA113" s="60" t="str">
        <f t="shared" si="8"/>
        <v/>
      </c>
      <c r="AB113" s="60" t="str">
        <f t="shared" si="8"/>
        <v/>
      </c>
      <c r="AC113" s="60" t="str">
        <f t="shared" si="8"/>
        <v/>
      </c>
    </row>
    <row r="114" spans="1:29" s="60" customFormat="1" ht="33.75" customHeight="1">
      <c r="A114" s="61">
        <v>93</v>
      </c>
      <c r="B114" s="339"/>
      <c r="C114" s="340"/>
      <c r="D114" s="341"/>
      <c r="E114" s="54"/>
      <c r="F114" s="62"/>
      <c r="G114" s="62"/>
      <c r="H114" s="62"/>
      <c r="I114" s="62"/>
      <c r="J114" s="178"/>
      <c r="K114" s="171"/>
      <c r="L114" s="175">
        <f t="shared" si="6"/>
        <v>0</v>
      </c>
      <c r="M114" s="192" t="b">
        <v>0</v>
      </c>
      <c r="N114" s="342"/>
      <c r="O114" s="343"/>
      <c r="P114" s="343"/>
      <c r="Q114" s="344"/>
      <c r="R114" s="192" t="b">
        <v>0</v>
      </c>
      <c r="S114" s="62"/>
      <c r="T114" s="64"/>
      <c r="U114" s="65"/>
      <c r="V114" s="59">
        <f t="shared" si="4"/>
        <v>0</v>
      </c>
      <c r="Y114" s="60">
        <f t="shared" si="7"/>
        <v>0</v>
      </c>
      <c r="Z114" s="60" t="str">
        <f t="shared" si="8"/>
        <v/>
      </c>
      <c r="AA114" s="60" t="str">
        <f t="shared" si="8"/>
        <v/>
      </c>
      <c r="AB114" s="60" t="str">
        <f t="shared" si="8"/>
        <v/>
      </c>
      <c r="AC114" s="60" t="str">
        <f t="shared" si="8"/>
        <v/>
      </c>
    </row>
    <row r="115" spans="1:29" s="60" customFormat="1" ht="33.75" customHeight="1">
      <c r="A115" s="61">
        <v>94</v>
      </c>
      <c r="B115" s="339"/>
      <c r="C115" s="340"/>
      <c r="D115" s="341"/>
      <c r="E115" s="54"/>
      <c r="F115" s="62"/>
      <c r="G115" s="62"/>
      <c r="H115" s="62"/>
      <c r="I115" s="62"/>
      <c r="J115" s="178"/>
      <c r="K115" s="171"/>
      <c r="L115" s="175">
        <f t="shared" si="6"/>
        <v>0</v>
      </c>
      <c r="M115" s="192" t="b">
        <v>0</v>
      </c>
      <c r="N115" s="342"/>
      <c r="O115" s="343"/>
      <c r="P115" s="343"/>
      <c r="Q115" s="344"/>
      <c r="R115" s="192" t="b">
        <v>0</v>
      </c>
      <c r="S115" s="62"/>
      <c r="T115" s="64"/>
      <c r="U115" s="65"/>
      <c r="V115" s="59">
        <f t="shared" si="4"/>
        <v>0</v>
      </c>
      <c r="Y115" s="60">
        <f t="shared" si="7"/>
        <v>0</v>
      </c>
      <c r="Z115" s="60" t="str">
        <f t="shared" si="8"/>
        <v/>
      </c>
      <c r="AA115" s="60" t="str">
        <f t="shared" si="8"/>
        <v/>
      </c>
      <c r="AB115" s="60" t="str">
        <f t="shared" si="8"/>
        <v/>
      </c>
      <c r="AC115" s="60" t="str">
        <f t="shared" si="8"/>
        <v/>
      </c>
    </row>
    <row r="116" spans="1:29" s="60" customFormat="1" ht="33.75" customHeight="1">
      <c r="A116" s="61">
        <v>95</v>
      </c>
      <c r="B116" s="339"/>
      <c r="C116" s="340"/>
      <c r="D116" s="341"/>
      <c r="E116" s="54"/>
      <c r="F116" s="62"/>
      <c r="G116" s="62"/>
      <c r="H116" s="62"/>
      <c r="I116" s="62"/>
      <c r="J116" s="178"/>
      <c r="K116" s="171"/>
      <c r="L116" s="175">
        <f t="shared" si="6"/>
        <v>0</v>
      </c>
      <c r="M116" s="192" t="b">
        <v>0</v>
      </c>
      <c r="N116" s="342"/>
      <c r="O116" s="343"/>
      <c r="P116" s="343"/>
      <c r="Q116" s="344"/>
      <c r="R116" s="192" t="b">
        <v>0</v>
      </c>
      <c r="S116" s="62"/>
      <c r="T116" s="64"/>
      <c r="U116" s="65"/>
      <c r="V116" s="59">
        <f t="shared" si="4"/>
        <v>0</v>
      </c>
      <c r="Y116" s="60">
        <f t="shared" si="7"/>
        <v>0</v>
      </c>
      <c r="Z116" s="60" t="str">
        <f t="shared" si="8"/>
        <v/>
      </c>
      <c r="AA116" s="60" t="str">
        <f t="shared" si="8"/>
        <v/>
      </c>
      <c r="AB116" s="60" t="str">
        <f t="shared" si="8"/>
        <v/>
      </c>
      <c r="AC116" s="60" t="str">
        <f t="shared" si="8"/>
        <v/>
      </c>
    </row>
    <row r="117" spans="1:29" s="60" customFormat="1" ht="33.75" customHeight="1">
      <c r="A117" s="61">
        <v>96</v>
      </c>
      <c r="B117" s="339"/>
      <c r="C117" s="340"/>
      <c r="D117" s="341"/>
      <c r="E117" s="54"/>
      <c r="F117" s="62"/>
      <c r="G117" s="62"/>
      <c r="H117" s="62"/>
      <c r="I117" s="62"/>
      <c r="J117" s="178"/>
      <c r="K117" s="171"/>
      <c r="L117" s="175">
        <f t="shared" si="6"/>
        <v>0</v>
      </c>
      <c r="M117" s="192" t="b">
        <v>0</v>
      </c>
      <c r="N117" s="342"/>
      <c r="O117" s="343"/>
      <c r="P117" s="343"/>
      <c r="Q117" s="344"/>
      <c r="R117" s="192" t="b">
        <v>0</v>
      </c>
      <c r="S117" s="62"/>
      <c r="T117" s="64"/>
      <c r="U117" s="65"/>
      <c r="V117" s="59">
        <f t="shared" si="4"/>
        <v>0</v>
      </c>
      <c r="Y117" s="60">
        <f t="shared" si="7"/>
        <v>0</v>
      </c>
      <c r="Z117" s="60" t="str">
        <f t="shared" si="8"/>
        <v/>
      </c>
      <c r="AA117" s="60" t="str">
        <f t="shared" si="8"/>
        <v/>
      </c>
      <c r="AB117" s="60" t="str">
        <f t="shared" si="8"/>
        <v/>
      </c>
      <c r="AC117" s="60" t="str">
        <f t="shared" si="8"/>
        <v/>
      </c>
    </row>
    <row r="118" spans="1:29" s="60" customFormat="1" ht="33.75" customHeight="1">
      <c r="A118" s="61">
        <v>97</v>
      </c>
      <c r="B118" s="339"/>
      <c r="C118" s="340"/>
      <c r="D118" s="341"/>
      <c r="E118" s="54"/>
      <c r="F118" s="62"/>
      <c r="G118" s="62"/>
      <c r="H118" s="62"/>
      <c r="I118" s="62"/>
      <c r="J118" s="178"/>
      <c r="K118" s="171"/>
      <c r="L118" s="175">
        <f t="shared" si="6"/>
        <v>0</v>
      </c>
      <c r="M118" s="192" t="b">
        <v>0</v>
      </c>
      <c r="N118" s="342"/>
      <c r="O118" s="343"/>
      <c r="P118" s="343"/>
      <c r="Q118" s="344"/>
      <c r="R118" s="192" t="b">
        <v>0</v>
      </c>
      <c r="S118" s="62"/>
      <c r="T118" s="64"/>
      <c r="U118" s="65"/>
      <c r="V118" s="59">
        <f t="shared" si="4"/>
        <v>0</v>
      </c>
      <c r="Y118" s="60">
        <f t="shared" si="7"/>
        <v>0</v>
      </c>
      <c r="Z118" s="60" t="str">
        <f t="shared" si="8"/>
        <v/>
      </c>
      <c r="AA118" s="60" t="str">
        <f t="shared" si="8"/>
        <v/>
      </c>
      <c r="AB118" s="60" t="str">
        <f t="shared" si="8"/>
        <v/>
      </c>
      <c r="AC118" s="60" t="str">
        <f t="shared" si="8"/>
        <v/>
      </c>
    </row>
    <row r="119" spans="1:29" s="60" customFormat="1" ht="33.75" customHeight="1">
      <c r="A119" s="61">
        <v>98</v>
      </c>
      <c r="B119" s="339"/>
      <c r="C119" s="340"/>
      <c r="D119" s="341"/>
      <c r="E119" s="54"/>
      <c r="F119" s="62"/>
      <c r="G119" s="62"/>
      <c r="H119" s="62"/>
      <c r="I119" s="62"/>
      <c r="J119" s="178"/>
      <c r="K119" s="171"/>
      <c r="L119" s="175">
        <f t="shared" si="6"/>
        <v>0</v>
      </c>
      <c r="M119" s="192" t="b">
        <v>0</v>
      </c>
      <c r="N119" s="342"/>
      <c r="O119" s="343"/>
      <c r="P119" s="343"/>
      <c r="Q119" s="344"/>
      <c r="R119" s="192" t="b">
        <v>0</v>
      </c>
      <c r="S119" s="62"/>
      <c r="T119" s="64"/>
      <c r="U119" s="65"/>
      <c r="V119" s="59">
        <f t="shared" si="4"/>
        <v>0</v>
      </c>
      <c r="Y119" s="60">
        <f t="shared" si="7"/>
        <v>0</v>
      </c>
      <c r="Z119" s="60" t="str">
        <f t="shared" si="8"/>
        <v/>
      </c>
      <c r="AA119" s="60" t="str">
        <f t="shared" si="8"/>
        <v/>
      </c>
      <c r="AB119" s="60" t="str">
        <f t="shared" si="8"/>
        <v/>
      </c>
      <c r="AC119" s="60" t="str">
        <f t="shared" si="8"/>
        <v/>
      </c>
    </row>
    <row r="120" spans="1:29" s="60" customFormat="1" ht="33.75" customHeight="1">
      <c r="A120" s="61">
        <v>99</v>
      </c>
      <c r="B120" s="339"/>
      <c r="C120" s="340"/>
      <c r="D120" s="341"/>
      <c r="E120" s="54"/>
      <c r="F120" s="62"/>
      <c r="G120" s="62"/>
      <c r="H120" s="62"/>
      <c r="I120" s="62"/>
      <c r="J120" s="178"/>
      <c r="K120" s="171"/>
      <c r="L120" s="175">
        <f t="shared" si="6"/>
        <v>0</v>
      </c>
      <c r="M120" s="192" t="b">
        <v>0</v>
      </c>
      <c r="N120" s="342"/>
      <c r="O120" s="343"/>
      <c r="P120" s="343"/>
      <c r="Q120" s="344"/>
      <c r="R120" s="192" t="b">
        <v>0</v>
      </c>
      <c r="S120" s="62"/>
      <c r="T120" s="64"/>
      <c r="U120" s="65"/>
      <c r="V120" s="59">
        <f t="shared" si="4"/>
        <v>0</v>
      </c>
      <c r="Y120" s="60">
        <f t="shared" si="7"/>
        <v>0</v>
      </c>
      <c r="Z120" s="60" t="str">
        <f t="shared" si="8"/>
        <v/>
      </c>
      <c r="AA120" s="60" t="str">
        <f t="shared" si="8"/>
        <v/>
      </c>
      <c r="AB120" s="60" t="str">
        <f t="shared" si="8"/>
        <v/>
      </c>
      <c r="AC120" s="60" t="str">
        <f t="shared" si="8"/>
        <v/>
      </c>
    </row>
    <row r="121" spans="1:29" s="60" customFormat="1" ht="33.75" customHeight="1">
      <c r="A121" s="61">
        <v>100</v>
      </c>
      <c r="B121" s="339"/>
      <c r="C121" s="340"/>
      <c r="D121" s="341"/>
      <c r="E121" s="54"/>
      <c r="F121" s="62"/>
      <c r="G121" s="62"/>
      <c r="H121" s="62"/>
      <c r="I121" s="62"/>
      <c r="J121" s="178"/>
      <c r="K121" s="171"/>
      <c r="L121" s="175">
        <f t="shared" si="6"/>
        <v>0</v>
      </c>
      <c r="M121" s="192" t="b">
        <v>0</v>
      </c>
      <c r="N121" s="342"/>
      <c r="O121" s="343"/>
      <c r="P121" s="343"/>
      <c r="Q121" s="344"/>
      <c r="R121" s="192" t="b">
        <v>0</v>
      </c>
      <c r="S121" s="62"/>
      <c r="T121" s="64"/>
      <c r="U121" s="65"/>
      <c r="V121" s="59">
        <f t="shared" si="4"/>
        <v>0</v>
      </c>
      <c r="Y121" s="60">
        <f t="shared" si="7"/>
        <v>0</v>
      </c>
      <c r="Z121" s="60" t="str">
        <f t="shared" si="8"/>
        <v/>
      </c>
      <c r="AA121" s="60" t="str">
        <f t="shared" si="8"/>
        <v/>
      </c>
      <c r="AB121" s="60" t="str">
        <f t="shared" si="8"/>
        <v/>
      </c>
      <c r="AC121" s="60" t="str">
        <f t="shared" si="8"/>
        <v/>
      </c>
    </row>
    <row r="122" spans="1:29" s="60" customFormat="1" ht="33.75" customHeight="1">
      <c r="A122" s="61">
        <v>101</v>
      </c>
      <c r="B122" s="339"/>
      <c r="C122" s="340"/>
      <c r="D122" s="341"/>
      <c r="E122" s="54"/>
      <c r="F122" s="62"/>
      <c r="G122" s="62"/>
      <c r="H122" s="62"/>
      <c r="I122" s="62"/>
      <c r="J122" s="178"/>
      <c r="K122" s="171"/>
      <c r="L122" s="175">
        <f t="shared" si="6"/>
        <v>0</v>
      </c>
      <c r="M122" s="192" t="b">
        <v>0</v>
      </c>
      <c r="N122" s="342"/>
      <c r="O122" s="343"/>
      <c r="P122" s="343"/>
      <c r="Q122" s="344"/>
      <c r="R122" s="192" t="b">
        <v>0</v>
      </c>
      <c r="S122" s="62"/>
      <c r="T122" s="64"/>
      <c r="U122" s="65"/>
      <c r="V122" s="59">
        <f t="shared" si="4"/>
        <v>0</v>
      </c>
      <c r="Y122" s="60">
        <f t="shared" si="7"/>
        <v>0</v>
      </c>
      <c r="Z122" s="60" t="str">
        <f t="shared" si="8"/>
        <v/>
      </c>
      <c r="AA122" s="60" t="str">
        <f t="shared" si="8"/>
        <v/>
      </c>
      <c r="AB122" s="60" t="str">
        <f t="shared" si="8"/>
        <v/>
      </c>
      <c r="AC122" s="60" t="str">
        <f t="shared" si="8"/>
        <v/>
      </c>
    </row>
    <row r="123" spans="1:29" s="60" customFormat="1" ht="33.75" customHeight="1">
      <c r="A123" s="61">
        <v>102</v>
      </c>
      <c r="B123" s="339"/>
      <c r="C123" s="340"/>
      <c r="D123" s="341"/>
      <c r="E123" s="54"/>
      <c r="F123" s="62"/>
      <c r="G123" s="62"/>
      <c r="H123" s="62"/>
      <c r="I123" s="62"/>
      <c r="J123" s="178"/>
      <c r="K123" s="171"/>
      <c r="L123" s="175">
        <f t="shared" si="6"/>
        <v>0</v>
      </c>
      <c r="M123" s="192" t="b">
        <v>0</v>
      </c>
      <c r="N123" s="342"/>
      <c r="O123" s="343"/>
      <c r="P123" s="343"/>
      <c r="Q123" s="344"/>
      <c r="R123" s="192" t="b">
        <v>0</v>
      </c>
      <c r="S123" s="62"/>
      <c r="T123" s="64"/>
      <c r="U123" s="65"/>
      <c r="V123" s="59">
        <f t="shared" si="4"/>
        <v>0</v>
      </c>
      <c r="Y123" s="60">
        <f t="shared" si="7"/>
        <v>0</v>
      </c>
      <c r="Z123" s="60" t="str">
        <f t="shared" si="8"/>
        <v/>
      </c>
      <c r="AA123" s="60" t="str">
        <f t="shared" si="8"/>
        <v/>
      </c>
      <c r="AB123" s="60" t="str">
        <f t="shared" si="8"/>
        <v/>
      </c>
      <c r="AC123" s="60" t="str">
        <f t="shared" si="8"/>
        <v/>
      </c>
    </row>
    <row r="124" spans="1:29" s="60" customFormat="1" ht="33.75" customHeight="1">
      <c r="A124" s="61">
        <v>103</v>
      </c>
      <c r="B124" s="339"/>
      <c r="C124" s="340"/>
      <c r="D124" s="341"/>
      <c r="E124" s="54"/>
      <c r="F124" s="62"/>
      <c r="G124" s="62"/>
      <c r="H124" s="62"/>
      <c r="I124" s="62"/>
      <c r="J124" s="178"/>
      <c r="K124" s="171"/>
      <c r="L124" s="175">
        <f t="shared" si="6"/>
        <v>0</v>
      </c>
      <c r="M124" s="192" t="b">
        <v>0</v>
      </c>
      <c r="N124" s="342"/>
      <c r="O124" s="343"/>
      <c r="P124" s="343"/>
      <c r="Q124" s="344"/>
      <c r="R124" s="192" t="b">
        <v>0</v>
      </c>
      <c r="S124" s="62"/>
      <c r="T124" s="64"/>
      <c r="U124" s="65"/>
      <c r="V124" s="59">
        <f t="shared" si="4"/>
        <v>0</v>
      </c>
      <c r="Y124" s="60">
        <f t="shared" si="7"/>
        <v>0</v>
      </c>
      <c r="Z124" s="60" t="str">
        <f t="shared" si="8"/>
        <v/>
      </c>
      <c r="AA124" s="60" t="str">
        <f t="shared" si="8"/>
        <v/>
      </c>
      <c r="AB124" s="60" t="str">
        <f t="shared" si="8"/>
        <v/>
      </c>
      <c r="AC124" s="60" t="str">
        <f t="shared" si="8"/>
        <v/>
      </c>
    </row>
    <row r="125" spans="1:29" s="60" customFormat="1" ht="33.75" customHeight="1">
      <c r="A125" s="61">
        <v>104</v>
      </c>
      <c r="B125" s="339"/>
      <c r="C125" s="340"/>
      <c r="D125" s="341"/>
      <c r="E125" s="54"/>
      <c r="F125" s="62"/>
      <c r="G125" s="62"/>
      <c r="H125" s="62"/>
      <c r="I125" s="62"/>
      <c r="J125" s="178"/>
      <c r="K125" s="171"/>
      <c r="L125" s="175">
        <f t="shared" si="6"/>
        <v>0</v>
      </c>
      <c r="M125" s="192" t="b">
        <v>0</v>
      </c>
      <c r="N125" s="342"/>
      <c r="O125" s="343"/>
      <c r="P125" s="343"/>
      <c r="Q125" s="344"/>
      <c r="R125" s="192" t="b">
        <v>0</v>
      </c>
      <c r="S125" s="62"/>
      <c r="T125" s="64"/>
      <c r="U125" s="65"/>
      <c r="V125" s="59">
        <f t="shared" si="4"/>
        <v>0</v>
      </c>
      <c r="Y125" s="60">
        <f t="shared" si="7"/>
        <v>0</v>
      </c>
      <c r="Z125" s="60" t="str">
        <f t="shared" si="8"/>
        <v/>
      </c>
      <c r="AA125" s="60" t="str">
        <f t="shared" si="8"/>
        <v/>
      </c>
      <c r="AB125" s="60" t="str">
        <f t="shared" si="8"/>
        <v/>
      </c>
      <c r="AC125" s="60" t="str">
        <f t="shared" si="8"/>
        <v/>
      </c>
    </row>
    <row r="126" spans="1:29" s="60" customFormat="1" ht="33.75" customHeight="1">
      <c r="A126" s="61">
        <v>105</v>
      </c>
      <c r="B126" s="339"/>
      <c r="C126" s="340"/>
      <c r="D126" s="341"/>
      <c r="E126" s="54"/>
      <c r="F126" s="62"/>
      <c r="G126" s="62"/>
      <c r="H126" s="62"/>
      <c r="I126" s="62"/>
      <c r="J126" s="178"/>
      <c r="K126" s="171"/>
      <c r="L126" s="175">
        <f t="shared" si="6"/>
        <v>0</v>
      </c>
      <c r="M126" s="192" t="b">
        <v>0</v>
      </c>
      <c r="N126" s="342"/>
      <c r="O126" s="343"/>
      <c r="P126" s="343"/>
      <c r="Q126" s="344"/>
      <c r="R126" s="192" t="b">
        <v>0</v>
      </c>
      <c r="S126" s="62"/>
      <c r="T126" s="64"/>
      <c r="U126" s="65"/>
      <c r="V126" s="59">
        <f t="shared" si="4"/>
        <v>0</v>
      </c>
      <c r="Y126" s="60">
        <f t="shared" si="7"/>
        <v>0</v>
      </c>
      <c r="Z126" s="60" t="str">
        <f t="shared" si="8"/>
        <v/>
      </c>
      <c r="AA126" s="60" t="str">
        <f t="shared" si="8"/>
        <v/>
      </c>
      <c r="AB126" s="60" t="str">
        <f t="shared" si="8"/>
        <v/>
      </c>
      <c r="AC126" s="60" t="str">
        <f t="shared" si="8"/>
        <v/>
      </c>
    </row>
    <row r="127" spans="1:29" s="60" customFormat="1" ht="33.75" customHeight="1">
      <c r="A127" s="61">
        <v>106</v>
      </c>
      <c r="B127" s="339"/>
      <c r="C127" s="340"/>
      <c r="D127" s="341"/>
      <c r="E127" s="54"/>
      <c r="F127" s="62"/>
      <c r="G127" s="62"/>
      <c r="H127" s="62"/>
      <c r="I127" s="62"/>
      <c r="J127" s="178"/>
      <c r="K127" s="171"/>
      <c r="L127" s="175">
        <f t="shared" si="6"/>
        <v>0</v>
      </c>
      <c r="M127" s="192" t="b">
        <v>0</v>
      </c>
      <c r="N127" s="342"/>
      <c r="O127" s="343"/>
      <c r="P127" s="343"/>
      <c r="Q127" s="344"/>
      <c r="R127" s="192" t="b">
        <v>0</v>
      </c>
      <c r="S127" s="62"/>
      <c r="T127" s="64"/>
      <c r="U127" s="65"/>
      <c r="V127" s="59">
        <f t="shared" si="4"/>
        <v>0</v>
      </c>
      <c r="Y127" s="60">
        <f t="shared" si="7"/>
        <v>0</v>
      </c>
      <c r="Z127" s="60" t="str">
        <f t="shared" si="8"/>
        <v/>
      </c>
      <c r="AA127" s="60" t="str">
        <f t="shared" si="8"/>
        <v/>
      </c>
      <c r="AB127" s="60" t="str">
        <f t="shared" si="8"/>
        <v/>
      </c>
      <c r="AC127" s="60" t="str">
        <f t="shared" si="8"/>
        <v/>
      </c>
    </row>
    <row r="128" spans="1:29" s="60" customFormat="1" ht="33.75" customHeight="1">
      <c r="A128" s="61">
        <v>107</v>
      </c>
      <c r="B128" s="339"/>
      <c r="C128" s="340"/>
      <c r="D128" s="341"/>
      <c r="E128" s="54"/>
      <c r="F128" s="62"/>
      <c r="G128" s="62"/>
      <c r="H128" s="62"/>
      <c r="I128" s="62"/>
      <c r="J128" s="178"/>
      <c r="K128" s="171"/>
      <c r="L128" s="175">
        <f t="shared" si="6"/>
        <v>0</v>
      </c>
      <c r="M128" s="192" t="b">
        <v>0</v>
      </c>
      <c r="N128" s="342"/>
      <c r="O128" s="343"/>
      <c r="P128" s="343"/>
      <c r="Q128" s="344"/>
      <c r="R128" s="192" t="b">
        <v>0</v>
      </c>
      <c r="S128" s="62"/>
      <c r="T128" s="64"/>
      <c r="U128" s="65"/>
      <c r="V128" s="59">
        <f t="shared" si="4"/>
        <v>0</v>
      </c>
      <c r="Y128" s="60">
        <f t="shared" si="7"/>
        <v>0</v>
      </c>
      <c r="Z128" s="60" t="str">
        <f t="shared" si="8"/>
        <v/>
      </c>
      <c r="AA128" s="60" t="str">
        <f t="shared" si="8"/>
        <v/>
      </c>
      <c r="AB128" s="60" t="str">
        <f t="shared" si="8"/>
        <v/>
      </c>
      <c r="AC128" s="60" t="str">
        <f t="shared" si="8"/>
        <v/>
      </c>
    </row>
    <row r="129" spans="1:29" s="60" customFormat="1" ht="33.75" customHeight="1">
      <c r="A129" s="61">
        <v>108</v>
      </c>
      <c r="B129" s="339"/>
      <c r="C129" s="340"/>
      <c r="D129" s="341"/>
      <c r="E129" s="54"/>
      <c r="F129" s="62"/>
      <c r="G129" s="62"/>
      <c r="H129" s="62"/>
      <c r="I129" s="62"/>
      <c r="J129" s="178"/>
      <c r="K129" s="171"/>
      <c r="L129" s="175">
        <f t="shared" si="6"/>
        <v>0</v>
      </c>
      <c r="M129" s="192" t="b">
        <v>0</v>
      </c>
      <c r="N129" s="342"/>
      <c r="O129" s="343"/>
      <c r="P129" s="343"/>
      <c r="Q129" s="344"/>
      <c r="R129" s="192" t="b">
        <v>0</v>
      </c>
      <c r="S129" s="62"/>
      <c r="T129" s="64"/>
      <c r="U129" s="65"/>
      <c r="V129" s="59">
        <f t="shared" si="4"/>
        <v>0</v>
      </c>
      <c r="Y129" s="60">
        <f t="shared" si="7"/>
        <v>0</v>
      </c>
      <c r="Z129" s="60" t="str">
        <f t="shared" si="8"/>
        <v/>
      </c>
      <c r="AA129" s="60" t="str">
        <f t="shared" si="8"/>
        <v/>
      </c>
      <c r="AB129" s="60" t="str">
        <f t="shared" si="8"/>
        <v/>
      </c>
      <c r="AC129" s="60" t="str">
        <f t="shared" si="8"/>
        <v/>
      </c>
    </row>
    <row r="130" spans="1:29" s="60" customFormat="1" ht="33.75" customHeight="1">
      <c r="A130" s="61">
        <v>109</v>
      </c>
      <c r="B130" s="339"/>
      <c r="C130" s="340"/>
      <c r="D130" s="341"/>
      <c r="E130" s="54"/>
      <c r="F130" s="62"/>
      <c r="G130" s="62"/>
      <c r="H130" s="62"/>
      <c r="I130" s="62"/>
      <c r="J130" s="178"/>
      <c r="K130" s="171"/>
      <c r="L130" s="175">
        <f t="shared" si="6"/>
        <v>0</v>
      </c>
      <c r="M130" s="192" t="b">
        <v>0</v>
      </c>
      <c r="N130" s="342"/>
      <c r="O130" s="343"/>
      <c r="P130" s="343"/>
      <c r="Q130" s="344"/>
      <c r="R130" s="192" t="b">
        <v>0</v>
      </c>
      <c r="S130" s="62"/>
      <c r="T130" s="64"/>
      <c r="U130" s="65"/>
      <c r="V130" s="59">
        <f t="shared" si="4"/>
        <v>0</v>
      </c>
      <c r="Y130" s="60">
        <f t="shared" si="7"/>
        <v>0</v>
      </c>
      <c r="Z130" s="60" t="str">
        <f t="shared" si="8"/>
        <v/>
      </c>
      <c r="AA130" s="60" t="str">
        <f t="shared" si="8"/>
        <v/>
      </c>
      <c r="AB130" s="60" t="str">
        <f t="shared" si="8"/>
        <v/>
      </c>
      <c r="AC130" s="60" t="str">
        <f t="shared" si="8"/>
        <v/>
      </c>
    </row>
    <row r="131" spans="1:29" s="60" customFormat="1" ht="33.75" customHeight="1">
      <c r="A131" s="61">
        <v>110</v>
      </c>
      <c r="B131" s="339"/>
      <c r="C131" s="340"/>
      <c r="D131" s="341"/>
      <c r="E131" s="54"/>
      <c r="F131" s="62"/>
      <c r="G131" s="62"/>
      <c r="H131" s="62"/>
      <c r="I131" s="62"/>
      <c r="J131" s="178"/>
      <c r="K131" s="171"/>
      <c r="L131" s="175">
        <f t="shared" si="6"/>
        <v>0</v>
      </c>
      <c r="M131" s="192" t="b">
        <v>0</v>
      </c>
      <c r="N131" s="342"/>
      <c r="O131" s="343"/>
      <c r="P131" s="343"/>
      <c r="Q131" s="344"/>
      <c r="R131" s="192" t="b">
        <v>0</v>
      </c>
      <c r="S131" s="62"/>
      <c r="T131" s="64"/>
      <c r="U131" s="65"/>
      <c r="V131" s="59">
        <f t="shared" si="4"/>
        <v>0</v>
      </c>
      <c r="Y131" s="60">
        <f t="shared" si="7"/>
        <v>0</v>
      </c>
      <c r="Z131" s="60" t="str">
        <f t="shared" si="8"/>
        <v/>
      </c>
      <c r="AA131" s="60" t="str">
        <f t="shared" si="8"/>
        <v/>
      </c>
      <c r="AB131" s="60" t="str">
        <f t="shared" si="8"/>
        <v/>
      </c>
      <c r="AC131" s="60" t="str">
        <f t="shared" si="8"/>
        <v/>
      </c>
    </row>
    <row r="132" spans="1:29" s="60" customFormat="1" ht="33.75" customHeight="1">
      <c r="A132" s="61">
        <v>111</v>
      </c>
      <c r="B132" s="339"/>
      <c r="C132" s="340"/>
      <c r="D132" s="341"/>
      <c r="E132" s="54"/>
      <c r="F132" s="62"/>
      <c r="G132" s="62"/>
      <c r="H132" s="62"/>
      <c r="I132" s="62"/>
      <c r="J132" s="178"/>
      <c r="K132" s="171"/>
      <c r="L132" s="175">
        <f t="shared" si="6"/>
        <v>0</v>
      </c>
      <c r="M132" s="192" t="b">
        <v>0</v>
      </c>
      <c r="N132" s="342"/>
      <c r="O132" s="343"/>
      <c r="P132" s="343"/>
      <c r="Q132" s="344"/>
      <c r="R132" s="192" t="b">
        <v>0</v>
      </c>
      <c r="S132" s="62"/>
      <c r="T132" s="64"/>
      <c r="U132" s="65"/>
      <c r="V132" s="59">
        <f t="shared" si="4"/>
        <v>0</v>
      </c>
      <c r="Y132" s="60">
        <f t="shared" si="7"/>
        <v>0</v>
      </c>
      <c r="Z132" s="60" t="str">
        <f t="shared" si="8"/>
        <v/>
      </c>
      <c r="AA132" s="60" t="str">
        <f t="shared" si="8"/>
        <v/>
      </c>
      <c r="AB132" s="60" t="str">
        <f t="shared" si="8"/>
        <v/>
      </c>
      <c r="AC132" s="60" t="str">
        <f t="shared" si="8"/>
        <v/>
      </c>
    </row>
    <row r="133" spans="1:29" s="60" customFormat="1" ht="33.75" customHeight="1">
      <c r="A133" s="61">
        <v>112</v>
      </c>
      <c r="B133" s="339"/>
      <c r="C133" s="340"/>
      <c r="D133" s="341"/>
      <c r="E133" s="54"/>
      <c r="F133" s="62"/>
      <c r="G133" s="62"/>
      <c r="H133" s="62"/>
      <c r="I133" s="62"/>
      <c r="J133" s="178"/>
      <c r="K133" s="171"/>
      <c r="L133" s="175">
        <f t="shared" si="6"/>
        <v>0</v>
      </c>
      <c r="M133" s="192" t="b">
        <v>0</v>
      </c>
      <c r="N133" s="342"/>
      <c r="O133" s="343"/>
      <c r="P133" s="343"/>
      <c r="Q133" s="344"/>
      <c r="R133" s="192" t="b">
        <v>0</v>
      </c>
      <c r="S133" s="62"/>
      <c r="T133" s="64"/>
      <c r="U133" s="65"/>
      <c r="V133" s="59">
        <f t="shared" si="4"/>
        <v>0</v>
      </c>
      <c r="Y133" s="60">
        <f t="shared" si="7"/>
        <v>0</v>
      </c>
      <c r="Z133" s="60" t="str">
        <f t="shared" si="8"/>
        <v/>
      </c>
      <c r="AA133" s="60" t="str">
        <f t="shared" si="8"/>
        <v/>
      </c>
      <c r="AB133" s="60" t="str">
        <f t="shared" si="8"/>
        <v/>
      </c>
      <c r="AC133" s="60" t="str">
        <f t="shared" si="8"/>
        <v/>
      </c>
    </row>
    <row r="134" spans="1:29" s="60" customFormat="1" ht="33.75" customHeight="1">
      <c r="A134" s="61">
        <v>113</v>
      </c>
      <c r="B134" s="339"/>
      <c r="C134" s="340"/>
      <c r="D134" s="341"/>
      <c r="E134" s="54"/>
      <c r="F134" s="62"/>
      <c r="G134" s="62"/>
      <c r="H134" s="62"/>
      <c r="I134" s="62"/>
      <c r="J134" s="178"/>
      <c r="K134" s="171"/>
      <c r="L134" s="175">
        <f t="shared" si="6"/>
        <v>0</v>
      </c>
      <c r="M134" s="192" t="b">
        <v>0</v>
      </c>
      <c r="N134" s="342"/>
      <c r="O134" s="343"/>
      <c r="P134" s="343"/>
      <c r="Q134" s="344"/>
      <c r="R134" s="192" t="b">
        <v>0</v>
      </c>
      <c r="S134" s="62"/>
      <c r="T134" s="64"/>
      <c r="U134" s="65"/>
      <c r="V134" s="59">
        <f t="shared" si="4"/>
        <v>0</v>
      </c>
      <c r="Y134" s="60">
        <f t="shared" si="7"/>
        <v>0</v>
      </c>
      <c r="Z134" s="60" t="str">
        <f t="shared" si="8"/>
        <v/>
      </c>
      <c r="AA134" s="60" t="str">
        <f t="shared" si="8"/>
        <v/>
      </c>
      <c r="AB134" s="60" t="str">
        <f t="shared" si="8"/>
        <v/>
      </c>
      <c r="AC134" s="60" t="str">
        <f t="shared" si="8"/>
        <v/>
      </c>
    </row>
    <row r="135" spans="1:29" s="60" customFormat="1" ht="33.75" customHeight="1">
      <c r="A135" s="61">
        <v>114</v>
      </c>
      <c r="B135" s="339"/>
      <c r="C135" s="340"/>
      <c r="D135" s="341"/>
      <c r="E135" s="54"/>
      <c r="F135" s="62"/>
      <c r="G135" s="62"/>
      <c r="H135" s="62"/>
      <c r="I135" s="62"/>
      <c r="J135" s="178"/>
      <c r="K135" s="171"/>
      <c r="L135" s="175">
        <f t="shared" si="6"/>
        <v>0</v>
      </c>
      <c r="M135" s="192" t="b">
        <v>0</v>
      </c>
      <c r="N135" s="342"/>
      <c r="O135" s="343"/>
      <c r="P135" s="343"/>
      <c r="Q135" s="344"/>
      <c r="R135" s="192" t="b">
        <v>0</v>
      </c>
      <c r="S135" s="62"/>
      <c r="T135" s="64"/>
      <c r="U135" s="65"/>
      <c r="V135" s="59">
        <f t="shared" si="4"/>
        <v>0</v>
      </c>
      <c r="Y135" s="60">
        <f t="shared" si="7"/>
        <v>0</v>
      </c>
      <c r="Z135" s="60" t="str">
        <f t="shared" si="8"/>
        <v/>
      </c>
      <c r="AA135" s="60" t="str">
        <f t="shared" si="8"/>
        <v/>
      </c>
      <c r="AB135" s="60" t="str">
        <f t="shared" si="8"/>
        <v/>
      </c>
      <c r="AC135" s="60" t="str">
        <f t="shared" si="8"/>
        <v/>
      </c>
    </row>
    <row r="136" spans="1:29" s="60" customFormat="1" ht="33.75" customHeight="1">
      <c r="A136" s="61">
        <v>115</v>
      </c>
      <c r="B136" s="339"/>
      <c r="C136" s="340"/>
      <c r="D136" s="341"/>
      <c r="E136" s="54"/>
      <c r="F136" s="62"/>
      <c r="G136" s="62"/>
      <c r="H136" s="62"/>
      <c r="I136" s="62"/>
      <c r="J136" s="178"/>
      <c r="K136" s="171"/>
      <c r="L136" s="175">
        <f t="shared" si="6"/>
        <v>0</v>
      </c>
      <c r="M136" s="192" t="b">
        <v>0</v>
      </c>
      <c r="N136" s="342"/>
      <c r="O136" s="343"/>
      <c r="P136" s="343"/>
      <c r="Q136" s="344"/>
      <c r="R136" s="192" t="b">
        <v>0</v>
      </c>
      <c r="S136" s="62"/>
      <c r="T136" s="64"/>
      <c r="U136" s="65"/>
      <c r="V136" s="59">
        <f t="shared" si="4"/>
        <v>0</v>
      </c>
      <c r="Y136" s="60">
        <f t="shared" si="7"/>
        <v>0</v>
      </c>
      <c r="Z136" s="60" t="str">
        <f t="shared" si="8"/>
        <v/>
      </c>
      <c r="AA136" s="60" t="str">
        <f t="shared" si="8"/>
        <v/>
      </c>
      <c r="AB136" s="60" t="str">
        <f t="shared" si="8"/>
        <v/>
      </c>
      <c r="AC136" s="60" t="str">
        <f t="shared" si="8"/>
        <v/>
      </c>
    </row>
    <row r="137" spans="1:29" s="60" customFormat="1" ht="33.75" customHeight="1">
      <c r="A137" s="61">
        <v>116</v>
      </c>
      <c r="B137" s="339"/>
      <c r="C137" s="340"/>
      <c r="D137" s="341"/>
      <c r="E137" s="54"/>
      <c r="F137" s="62"/>
      <c r="G137" s="62"/>
      <c r="H137" s="62"/>
      <c r="I137" s="62"/>
      <c r="J137" s="178"/>
      <c r="K137" s="171"/>
      <c r="L137" s="175">
        <f t="shared" si="6"/>
        <v>0</v>
      </c>
      <c r="M137" s="192" t="b">
        <v>0</v>
      </c>
      <c r="N137" s="342"/>
      <c r="O137" s="343"/>
      <c r="P137" s="343"/>
      <c r="Q137" s="344"/>
      <c r="R137" s="192" t="b">
        <v>0</v>
      </c>
      <c r="S137" s="62"/>
      <c r="T137" s="64"/>
      <c r="U137" s="65"/>
      <c r="V137" s="59">
        <f t="shared" si="4"/>
        <v>0</v>
      </c>
      <c r="Y137" s="60">
        <f t="shared" si="7"/>
        <v>0</v>
      </c>
      <c r="Z137" s="60" t="str">
        <f t="shared" si="8"/>
        <v/>
      </c>
      <c r="AA137" s="60" t="str">
        <f t="shared" si="8"/>
        <v/>
      </c>
      <c r="AB137" s="60" t="str">
        <f t="shared" si="8"/>
        <v/>
      </c>
      <c r="AC137" s="60" t="str">
        <f t="shared" si="8"/>
        <v/>
      </c>
    </row>
    <row r="138" spans="1:29" s="60" customFormat="1" ht="33.75" customHeight="1">
      <c r="A138" s="61">
        <v>117</v>
      </c>
      <c r="B138" s="339"/>
      <c r="C138" s="340"/>
      <c r="D138" s="341"/>
      <c r="E138" s="54"/>
      <c r="F138" s="62"/>
      <c r="G138" s="62"/>
      <c r="H138" s="62"/>
      <c r="I138" s="62"/>
      <c r="J138" s="178"/>
      <c r="K138" s="171"/>
      <c r="L138" s="175">
        <f t="shared" si="6"/>
        <v>0</v>
      </c>
      <c r="M138" s="192" t="b">
        <v>0</v>
      </c>
      <c r="N138" s="342"/>
      <c r="O138" s="343"/>
      <c r="P138" s="343"/>
      <c r="Q138" s="344"/>
      <c r="R138" s="192" t="b">
        <v>0</v>
      </c>
      <c r="S138" s="62"/>
      <c r="T138" s="64"/>
      <c r="U138" s="65"/>
      <c r="V138" s="59">
        <f t="shared" si="4"/>
        <v>0</v>
      </c>
      <c r="Y138" s="60">
        <f t="shared" si="7"/>
        <v>0</v>
      </c>
      <c r="Z138" s="60" t="str">
        <f t="shared" si="8"/>
        <v/>
      </c>
      <c r="AA138" s="60" t="str">
        <f t="shared" si="8"/>
        <v/>
      </c>
      <c r="AB138" s="60" t="str">
        <f t="shared" si="8"/>
        <v/>
      </c>
      <c r="AC138" s="60" t="str">
        <f t="shared" si="8"/>
        <v/>
      </c>
    </row>
    <row r="139" spans="1:29" s="60" customFormat="1" ht="33.75" customHeight="1">
      <c r="A139" s="61">
        <v>118</v>
      </c>
      <c r="B139" s="339"/>
      <c r="C139" s="340"/>
      <c r="D139" s="341"/>
      <c r="E139" s="54"/>
      <c r="F139" s="62"/>
      <c r="G139" s="62"/>
      <c r="H139" s="62"/>
      <c r="I139" s="62"/>
      <c r="J139" s="178"/>
      <c r="K139" s="171"/>
      <c r="L139" s="175">
        <f t="shared" si="6"/>
        <v>0</v>
      </c>
      <c r="M139" s="192" t="b">
        <v>0</v>
      </c>
      <c r="N139" s="342"/>
      <c r="O139" s="343"/>
      <c r="P139" s="343"/>
      <c r="Q139" s="344"/>
      <c r="R139" s="192" t="b">
        <v>0</v>
      </c>
      <c r="S139" s="62"/>
      <c r="T139" s="64"/>
      <c r="U139" s="65"/>
      <c r="V139" s="59">
        <f t="shared" si="4"/>
        <v>0</v>
      </c>
      <c r="Y139" s="60">
        <f t="shared" si="7"/>
        <v>0</v>
      </c>
      <c r="Z139" s="60" t="str">
        <f t="shared" si="8"/>
        <v/>
      </c>
      <c r="AA139" s="60" t="str">
        <f t="shared" si="8"/>
        <v/>
      </c>
      <c r="AB139" s="60" t="str">
        <f t="shared" si="8"/>
        <v/>
      </c>
      <c r="AC139" s="60" t="str">
        <f t="shared" si="8"/>
        <v/>
      </c>
    </row>
    <row r="140" spans="1:29" s="60" customFormat="1" ht="33.75" customHeight="1">
      <c r="A140" s="61">
        <v>119</v>
      </c>
      <c r="B140" s="339"/>
      <c r="C140" s="340"/>
      <c r="D140" s="341"/>
      <c r="E140" s="54"/>
      <c r="F140" s="62"/>
      <c r="G140" s="62"/>
      <c r="H140" s="62"/>
      <c r="I140" s="62"/>
      <c r="J140" s="178"/>
      <c r="K140" s="171"/>
      <c r="L140" s="175">
        <f t="shared" si="6"/>
        <v>0</v>
      </c>
      <c r="M140" s="192" t="b">
        <v>0</v>
      </c>
      <c r="N140" s="342"/>
      <c r="O140" s="343"/>
      <c r="P140" s="343"/>
      <c r="Q140" s="344"/>
      <c r="R140" s="192" t="b">
        <v>0</v>
      </c>
      <c r="S140" s="62"/>
      <c r="T140" s="64"/>
      <c r="U140" s="65"/>
      <c r="V140" s="59">
        <f t="shared" si="4"/>
        <v>0</v>
      </c>
      <c r="Y140" s="60">
        <f t="shared" si="7"/>
        <v>0</v>
      </c>
      <c r="Z140" s="60" t="str">
        <f t="shared" si="8"/>
        <v/>
      </c>
      <c r="AA140" s="60" t="str">
        <f t="shared" si="8"/>
        <v/>
      </c>
      <c r="AB140" s="60" t="str">
        <f t="shared" si="8"/>
        <v/>
      </c>
      <c r="AC140" s="60" t="str">
        <f t="shared" si="8"/>
        <v/>
      </c>
    </row>
    <row r="141" spans="1:29" s="60" customFormat="1" ht="33.75" customHeight="1">
      <c r="A141" s="61">
        <v>120</v>
      </c>
      <c r="B141" s="339"/>
      <c r="C141" s="340"/>
      <c r="D141" s="341"/>
      <c r="E141" s="54"/>
      <c r="F141" s="62"/>
      <c r="G141" s="62"/>
      <c r="H141" s="62"/>
      <c r="I141" s="62"/>
      <c r="J141" s="178"/>
      <c r="K141" s="171"/>
      <c r="L141" s="175">
        <f t="shared" si="6"/>
        <v>0</v>
      </c>
      <c r="M141" s="192" t="b">
        <v>0</v>
      </c>
      <c r="N141" s="342"/>
      <c r="O141" s="343"/>
      <c r="P141" s="343"/>
      <c r="Q141" s="344"/>
      <c r="R141" s="192" t="b">
        <v>0</v>
      </c>
      <c r="S141" s="62"/>
      <c r="T141" s="64"/>
      <c r="U141" s="65"/>
      <c r="V141" s="59">
        <f t="shared" si="4"/>
        <v>0</v>
      </c>
      <c r="Y141" s="60">
        <f t="shared" si="7"/>
        <v>0</v>
      </c>
      <c r="Z141" s="60" t="str">
        <f t="shared" si="8"/>
        <v/>
      </c>
      <c r="AA141" s="60" t="str">
        <f t="shared" si="8"/>
        <v/>
      </c>
      <c r="AB141" s="60" t="str">
        <f t="shared" si="8"/>
        <v/>
      </c>
      <c r="AC141" s="60" t="str">
        <f t="shared" si="8"/>
        <v/>
      </c>
    </row>
    <row r="142" spans="1:29" s="60" customFormat="1" ht="33.75" customHeight="1">
      <c r="A142" s="61">
        <v>121</v>
      </c>
      <c r="B142" s="339"/>
      <c r="C142" s="340"/>
      <c r="D142" s="341"/>
      <c r="E142" s="54"/>
      <c r="F142" s="62"/>
      <c r="G142" s="62"/>
      <c r="H142" s="62"/>
      <c r="I142" s="62"/>
      <c r="J142" s="178"/>
      <c r="K142" s="171"/>
      <c r="L142" s="175">
        <f t="shared" si="6"/>
        <v>0</v>
      </c>
      <c r="M142" s="192" t="b">
        <v>0</v>
      </c>
      <c r="N142" s="342"/>
      <c r="O142" s="343"/>
      <c r="P142" s="343"/>
      <c r="Q142" s="344"/>
      <c r="R142" s="192" t="b">
        <v>0</v>
      </c>
      <c r="S142" s="62"/>
      <c r="T142" s="64"/>
      <c r="U142" s="65"/>
      <c r="V142" s="59">
        <f t="shared" si="4"/>
        <v>0</v>
      </c>
      <c r="Y142" s="60">
        <f t="shared" si="7"/>
        <v>0</v>
      </c>
      <c r="Z142" s="60" t="str">
        <f t="shared" si="8"/>
        <v/>
      </c>
      <c r="AA142" s="60" t="str">
        <f t="shared" si="8"/>
        <v/>
      </c>
      <c r="AB142" s="60" t="str">
        <f t="shared" si="8"/>
        <v/>
      </c>
      <c r="AC142" s="60" t="str">
        <f t="shared" si="8"/>
        <v/>
      </c>
    </row>
    <row r="143" spans="1:29" s="60" customFormat="1" ht="33.75" customHeight="1">
      <c r="A143" s="61">
        <v>122</v>
      </c>
      <c r="B143" s="339"/>
      <c r="C143" s="340"/>
      <c r="D143" s="341"/>
      <c r="E143" s="54"/>
      <c r="F143" s="62"/>
      <c r="G143" s="62"/>
      <c r="H143" s="62"/>
      <c r="I143" s="62"/>
      <c r="J143" s="178"/>
      <c r="K143" s="171"/>
      <c r="L143" s="175">
        <f t="shared" si="6"/>
        <v>0</v>
      </c>
      <c r="M143" s="192" t="b">
        <v>0</v>
      </c>
      <c r="N143" s="342"/>
      <c r="O143" s="343"/>
      <c r="P143" s="343"/>
      <c r="Q143" s="344"/>
      <c r="R143" s="192" t="b">
        <v>0</v>
      </c>
      <c r="S143" s="62"/>
      <c r="T143" s="64"/>
      <c r="U143" s="65"/>
      <c r="V143" s="59">
        <f t="shared" si="4"/>
        <v>0</v>
      </c>
      <c r="Y143" s="60">
        <f t="shared" si="7"/>
        <v>0</v>
      </c>
      <c r="Z143" s="60" t="str">
        <f t="shared" si="8"/>
        <v/>
      </c>
      <c r="AA143" s="60" t="str">
        <f t="shared" si="8"/>
        <v/>
      </c>
      <c r="AB143" s="60" t="str">
        <f t="shared" si="8"/>
        <v/>
      </c>
      <c r="AC143" s="60" t="str">
        <f t="shared" si="8"/>
        <v/>
      </c>
    </row>
    <row r="144" spans="1:29" s="60" customFormat="1" ht="33.75" customHeight="1">
      <c r="A144" s="61">
        <v>123</v>
      </c>
      <c r="B144" s="339"/>
      <c r="C144" s="340"/>
      <c r="D144" s="341"/>
      <c r="E144" s="54"/>
      <c r="F144" s="62"/>
      <c r="G144" s="62"/>
      <c r="H144" s="62"/>
      <c r="I144" s="62"/>
      <c r="J144" s="178"/>
      <c r="K144" s="171"/>
      <c r="L144" s="175">
        <f t="shared" si="6"/>
        <v>0</v>
      </c>
      <c r="M144" s="192" t="b">
        <v>0</v>
      </c>
      <c r="N144" s="342"/>
      <c r="O144" s="343"/>
      <c r="P144" s="343"/>
      <c r="Q144" s="344"/>
      <c r="R144" s="192" t="b">
        <v>0</v>
      </c>
      <c r="S144" s="62"/>
      <c r="T144" s="64"/>
      <c r="U144" s="65"/>
      <c r="V144" s="59">
        <f t="shared" si="4"/>
        <v>0</v>
      </c>
      <c r="Y144" s="60">
        <f t="shared" si="7"/>
        <v>0</v>
      </c>
      <c r="Z144" s="60" t="str">
        <f t="shared" si="8"/>
        <v/>
      </c>
      <c r="AA144" s="60" t="str">
        <f t="shared" si="8"/>
        <v/>
      </c>
      <c r="AB144" s="60" t="str">
        <f t="shared" si="8"/>
        <v/>
      </c>
      <c r="AC144" s="60" t="str">
        <f t="shared" si="8"/>
        <v/>
      </c>
    </row>
    <row r="145" spans="1:29" s="60" customFormat="1" ht="33.75" customHeight="1">
      <c r="A145" s="61">
        <v>124</v>
      </c>
      <c r="B145" s="339"/>
      <c r="C145" s="340"/>
      <c r="D145" s="341"/>
      <c r="E145" s="54"/>
      <c r="F145" s="62"/>
      <c r="G145" s="62"/>
      <c r="H145" s="62"/>
      <c r="I145" s="62"/>
      <c r="J145" s="178"/>
      <c r="K145" s="171"/>
      <c r="L145" s="175">
        <f t="shared" si="6"/>
        <v>0</v>
      </c>
      <c r="M145" s="192" t="b">
        <v>0</v>
      </c>
      <c r="N145" s="342"/>
      <c r="O145" s="343"/>
      <c r="P145" s="343"/>
      <c r="Q145" s="344"/>
      <c r="R145" s="192" t="b">
        <v>0</v>
      </c>
      <c r="S145" s="62"/>
      <c r="T145" s="64"/>
      <c r="U145" s="65"/>
      <c r="V145" s="59">
        <f t="shared" si="4"/>
        <v>0</v>
      </c>
      <c r="Y145" s="60">
        <f t="shared" si="7"/>
        <v>0</v>
      </c>
      <c r="Z145" s="60" t="str">
        <f t="shared" si="8"/>
        <v/>
      </c>
      <c r="AA145" s="60" t="str">
        <f t="shared" si="8"/>
        <v/>
      </c>
      <c r="AB145" s="60" t="str">
        <f t="shared" si="8"/>
        <v/>
      </c>
      <c r="AC145" s="60" t="str">
        <f t="shared" si="8"/>
        <v/>
      </c>
    </row>
    <row r="146" spans="1:29" s="60" customFormat="1" ht="33.75" customHeight="1">
      <c r="A146" s="61">
        <v>125</v>
      </c>
      <c r="B146" s="339"/>
      <c r="C146" s="340"/>
      <c r="D146" s="341"/>
      <c r="E146" s="54"/>
      <c r="F146" s="62"/>
      <c r="G146" s="62"/>
      <c r="H146" s="62"/>
      <c r="I146" s="62"/>
      <c r="J146" s="178"/>
      <c r="K146" s="171"/>
      <c r="L146" s="175">
        <f t="shared" si="6"/>
        <v>0</v>
      </c>
      <c r="M146" s="192" t="b">
        <v>0</v>
      </c>
      <c r="N146" s="342"/>
      <c r="O146" s="343"/>
      <c r="P146" s="343"/>
      <c r="Q146" s="344"/>
      <c r="R146" s="192" t="b">
        <v>0</v>
      </c>
      <c r="S146" s="62"/>
      <c r="T146" s="64"/>
      <c r="U146" s="65"/>
      <c r="V146" s="59">
        <f t="shared" si="4"/>
        <v>0</v>
      </c>
      <c r="Y146" s="60">
        <f t="shared" si="7"/>
        <v>0</v>
      </c>
      <c r="Z146" s="60" t="str">
        <f t="shared" si="8"/>
        <v/>
      </c>
      <c r="AA146" s="60" t="str">
        <f t="shared" si="8"/>
        <v/>
      </c>
      <c r="AB146" s="60" t="str">
        <f t="shared" si="8"/>
        <v/>
      </c>
      <c r="AC146" s="60" t="str">
        <f t="shared" si="8"/>
        <v/>
      </c>
    </row>
    <row r="147" spans="1:29" s="60" customFormat="1" ht="33.75" customHeight="1">
      <c r="A147" s="61">
        <v>126</v>
      </c>
      <c r="B147" s="339"/>
      <c r="C147" s="340"/>
      <c r="D147" s="341"/>
      <c r="E147" s="54"/>
      <c r="F147" s="62"/>
      <c r="G147" s="62"/>
      <c r="H147" s="62"/>
      <c r="I147" s="62"/>
      <c r="J147" s="178"/>
      <c r="K147" s="171"/>
      <c r="L147" s="175">
        <f t="shared" si="6"/>
        <v>0</v>
      </c>
      <c r="M147" s="192" t="b">
        <v>0</v>
      </c>
      <c r="N147" s="342"/>
      <c r="O147" s="343"/>
      <c r="P147" s="343"/>
      <c r="Q147" s="344"/>
      <c r="R147" s="192" t="b">
        <v>0</v>
      </c>
      <c r="S147" s="62"/>
      <c r="T147" s="64"/>
      <c r="U147" s="65"/>
      <c r="V147" s="59">
        <f t="shared" si="4"/>
        <v>0</v>
      </c>
      <c r="Y147" s="60">
        <f t="shared" si="7"/>
        <v>0</v>
      </c>
      <c r="Z147" s="60" t="str">
        <f t="shared" si="8"/>
        <v/>
      </c>
      <c r="AA147" s="60" t="str">
        <f t="shared" si="8"/>
        <v/>
      </c>
      <c r="AB147" s="60" t="str">
        <f t="shared" si="8"/>
        <v/>
      </c>
      <c r="AC147" s="60" t="str">
        <f t="shared" si="8"/>
        <v/>
      </c>
    </row>
    <row r="148" spans="1:29" s="60" customFormat="1" ht="33.75" customHeight="1">
      <c r="A148" s="61">
        <v>127</v>
      </c>
      <c r="B148" s="339"/>
      <c r="C148" s="340"/>
      <c r="D148" s="341"/>
      <c r="E148" s="54"/>
      <c r="F148" s="62"/>
      <c r="G148" s="62"/>
      <c r="H148" s="62"/>
      <c r="I148" s="62"/>
      <c r="J148" s="178"/>
      <c r="K148" s="171"/>
      <c r="L148" s="175">
        <f t="shared" si="6"/>
        <v>0</v>
      </c>
      <c r="M148" s="192" t="b">
        <v>0</v>
      </c>
      <c r="N148" s="342"/>
      <c r="O148" s="343"/>
      <c r="P148" s="343"/>
      <c r="Q148" s="344"/>
      <c r="R148" s="192" t="b">
        <v>0</v>
      </c>
      <c r="S148" s="62"/>
      <c r="T148" s="64"/>
      <c r="U148" s="65"/>
      <c r="V148" s="59">
        <f t="shared" si="4"/>
        <v>0</v>
      </c>
      <c r="Y148" s="60">
        <f t="shared" si="7"/>
        <v>0</v>
      </c>
      <c r="Z148" s="60" t="str">
        <f t="shared" si="8"/>
        <v/>
      </c>
      <c r="AA148" s="60" t="str">
        <f t="shared" si="8"/>
        <v/>
      </c>
      <c r="AB148" s="60" t="str">
        <f t="shared" si="8"/>
        <v/>
      </c>
      <c r="AC148" s="60" t="str">
        <f t="shared" si="8"/>
        <v/>
      </c>
    </row>
    <row r="149" spans="1:29" s="60" customFormat="1" ht="33.75" customHeight="1">
      <c r="A149" s="61">
        <v>128</v>
      </c>
      <c r="B149" s="339"/>
      <c r="C149" s="340"/>
      <c r="D149" s="341"/>
      <c r="E149" s="54"/>
      <c r="F149" s="62"/>
      <c r="G149" s="62"/>
      <c r="H149" s="62"/>
      <c r="I149" s="62"/>
      <c r="J149" s="178"/>
      <c r="K149" s="171"/>
      <c r="L149" s="175">
        <f t="shared" si="6"/>
        <v>0</v>
      </c>
      <c r="M149" s="192" t="b">
        <v>0</v>
      </c>
      <c r="N149" s="342"/>
      <c r="O149" s="343"/>
      <c r="P149" s="343"/>
      <c r="Q149" s="344"/>
      <c r="R149" s="192" t="b">
        <v>0</v>
      </c>
      <c r="S149" s="62"/>
      <c r="T149" s="64"/>
      <c r="U149" s="65"/>
      <c r="V149" s="59">
        <f t="shared" si="4"/>
        <v>0</v>
      </c>
      <c r="Y149" s="60">
        <f t="shared" si="7"/>
        <v>0</v>
      </c>
      <c r="Z149" s="60" t="str">
        <f t="shared" si="8"/>
        <v/>
      </c>
      <c r="AA149" s="60" t="str">
        <f t="shared" si="8"/>
        <v/>
      </c>
      <c r="AB149" s="60" t="str">
        <f t="shared" si="8"/>
        <v/>
      </c>
      <c r="AC149" s="60" t="str">
        <f t="shared" si="8"/>
        <v/>
      </c>
    </row>
    <row r="150" spans="1:29" s="60" customFormat="1" ht="33.75" customHeight="1">
      <c r="A150" s="61">
        <v>129</v>
      </c>
      <c r="B150" s="339"/>
      <c r="C150" s="340"/>
      <c r="D150" s="341"/>
      <c r="E150" s="54"/>
      <c r="F150" s="62"/>
      <c r="G150" s="62"/>
      <c r="H150" s="62"/>
      <c r="I150" s="62"/>
      <c r="J150" s="178"/>
      <c r="K150" s="171"/>
      <c r="L150" s="175">
        <f t="shared" si="6"/>
        <v>0</v>
      </c>
      <c r="M150" s="192" t="b">
        <v>0</v>
      </c>
      <c r="N150" s="342"/>
      <c r="O150" s="343"/>
      <c r="P150" s="343"/>
      <c r="Q150" s="344"/>
      <c r="R150" s="192" t="b">
        <v>0</v>
      </c>
      <c r="S150" s="62"/>
      <c r="T150" s="64"/>
      <c r="U150" s="65"/>
      <c r="V150" s="59">
        <f t="shared" ref="V150:V213" si="9">MAX(F150:I150)</f>
        <v>0</v>
      </c>
      <c r="Y150" s="60">
        <f t="shared" si="7"/>
        <v>0</v>
      </c>
      <c r="Z150" s="60" t="str">
        <f t="shared" si="8"/>
        <v/>
      </c>
      <c r="AA150" s="60" t="str">
        <f t="shared" si="8"/>
        <v/>
      </c>
      <c r="AB150" s="60" t="str">
        <f t="shared" si="8"/>
        <v/>
      </c>
      <c r="AC150" s="60" t="str">
        <f t="shared" ref="AC150" si="10">IF(I150="","",IF($E150="男",1,IF($E150="女",2,"")))</f>
        <v/>
      </c>
    </row>
    <row r="151" spans="1:29" s="60" customFormat="1" ht="33.75" customHeight="1">
      <c r="A151" s="61">
        <v>130</v>
      </c>
      <c r="B151" s="339"/>
      <c r="C151" s="340"/>
      <c r="D151" s="341"/>
      <c r="E151" s="54"/>
      <c r="F151" s="62"/>
      <c r="G151" s="62"/>
      <c r="H151" s="62"/>
      <c r="I151" s="62"/>
      <c r="J151" s="178"/>
      <c r="K151" s="171"/>
      <c r="L151" s="175">
        <f t="shared" ref="L151:L214" si="11">COUNT(F151:I151)</f>
        <v>0</v>
      </c>
      <c r="M151" s="192" t="b">
        <v>0</v>
      </c>
      <c r="N151" s="342"/>
      <c r="O151" s="343"/>
      <c r="P151" s="343"/>
      <c r="Q151" s="344"/>
      <c r="R151" s="192" t="b">
        <v>0</v>
      </c>
      <c r="S151" s="62"/>
      <c r="T151" s="64"/>
      <c r="U151" s="65"/>
      <c r="V151" s="59">
        <f t="shared" si="9"/>
        <v>0</v>
      </c>
      <c r="Y151" s="60">
        <f t="shared" ref="Y151:Y214" si="12">MAX(F151:I151)</f>
        <v>0</v>
      </c>
      <c r="Z151" s="60" t="str">
        <f t="shared" ref="Z151:AC214" si="13">IF(F151="","",IF($E151="男",1,IF($E151="女",2,"")))</f>
        <v/>
      </c>
      <c r="AA151" s="60" t="str">
        <f t="shared" si="13"/>
        <v/>
      </c>
      <c r="AB151" s="60" t="str">
        <f t="shared" si="13"/>
        <v/>
      </c>
      <c r="AC151" s="60" t="str">
        <f t="shared" si="13"/>
        <v/>
      </c>
    </row>
    <row r="152" spans="1:29" s="60" customFormat="1" ht="33.75" customHeight="1">
      <c r="A152" s="61">
        <v>131</v>
      </c>
      <c r="B152" s="339"/>
      <c r="C152" s="340"/>
      <c r="D152" s="341"/>
      <c r="E152" s="54"/>
      <c r="F152" s="62"/>
      <c r="G152" s="62"/>
      <c r="H152" s="62"/>
      <c r="I152" s="62"/>
      <c r="J152" s="178"/>
      <c r="K152" s="171"/>
      <c r="L152" s="175">
        <f t="shared" si="11"/>
        <v>0</v>
      </c>
      <c r="M152" s="192" t="b">
        <v>0</v>
      </c>
      <c r="N152" s="342"/>
      <c r="O152" s="343"/>
      <c r="P152" s="343"/>
      <c r="Q152" s="344"/>
      <c r="R152" s="192" t="b">
        <v>0</v>
      </c>
      <c r="S152" s="62"/>
      <c r="T152" s="64"/>
      <c r="U152" s="65"/>
      <c r="V152" s="59">
        <f t="shared" si="9"/>
        <v>0</v>
      </c>
      <c r="Y152" s="60">
        <f t="shared" si="12"/>
        <v>0</v>
      </c>
      <c r="Z152" s="60" t="str">
        <f t="shared" si="13"/>
        <v/>
      </c>
      <c r="AA152" s="60" t="str">
        <f t="shared" si="13"/>
        <v/>
      </c>
      <c r="AB152" s="60" t="str">
        <f t="shared" si="13"/>
        <v/>
      </c>
      <c r="AC152" s="60" t="str">
        <f t="shared" si="13"/>
        <v/>
      </c>
    </row>
    <row r="153" spans="1:29" s="60" customFormat="1" ht="33.75" customHeight="1">
      <c r="A153" s="61">
        <v>132</v>
      </c>
      <c r="B153" s="339"/>
      <c r="C153" s="340"/>
      <c r="D153" s="341"/>
      <c r="E153" s="54"/>
      <c r="F153" s="62"/>
      <c r="G153" s="62"/>
      <c r="H153" s="62"/>
      <c r="I153" s="62"/>
      <c r="J153" s="178"/>
      <c r="K153" s="171"/>
      <c r="L153" s="175">
        <f t="shared" si="11"/>
        <v>0</v>
      </c>
      <c r="M153" s="192" t="b">
        <v>0</v>
      </c>
      <c r="N153" s="342"/>
      <c r="O153" s="343"/>
      <c r="P153" s="343"/>
      <c r="Q153" s="344"/>
      <c r="R153" s="192" t="b">
        <v>0</v>
      </c>
      <c r="S153" s="62"/>
      <c r="T153" s="64"/>
      <c r="U153" s="65"/>
      <c r="V153" s="59">
        <f t="shared" si="9"/>
        <v>0</v>
      </c>
      <c r="Y153" s="60">
        <f t="shared" si="12"/>
        <v>0</v>
      </c>
      <c r="Z153" s="60" t="str">
        <f t="shared" si="13"/>
        <v/>
      </c>
      <c r="AA153" s="60" t="str">
        <f t="shared" si="13"/>
        <v/>
      </c>
      <c r="AB153" s="60" t="str">
        <f t="shared" si="13"/>
        <v/>
      </c>
      <c r="AC153" s="60" t="str">
        <f t="shared" si="13"/>
        <v/>
      </c>
    </row>
    <row r="154" spans="1:29" s="60" customFormat="1" ht="33.75" customHeight="1">
      <c r="A154" s="61">
        <v>133</v>
      </c>
      <c r="B154" s="339"/>
      <c r="C154" s="340"/>
      <c r="D154" s="341"/>
      <c r="E154" s="54"/>
      <c r="F154" s="62"/>
      <c r="G154" s="62"/>
      <c r="H154" s="62"/>
      <c r="I154" s="62"/>
      <c r="J154" s="178"/>
      <c r="K154" s="171"/>
      <c r="L154" s="175">
        <f t="shared" si="11"/>
        <v>0</v>
      </c>
      <c r="M154" s="192" t="b">
        <v>0</v>
      </c>
      <c r="N154" s="342"/>
      <c r="O154" s="343"/>
      <c r="P154" s="343"/>
      <c r="Q154" s="344"/>
      <c r="R154" s="192" t="b">
        <v>0</v>
      </c>
      <c r="S154" s="62"/>
      <c r="T154" s="64"/>
      <c r="U154" s="65"/>
      <c r="V154" s="59">
        <f t="shared" si="9"/>
        <v>0</v>
      </c>
      <c r="Y154" s="60">
        <f t="shared" si="12"/>
        <v>0</v>
      </c>
      <c r="Z154" s="60" t="str">
        <f t="shared" si="13"/>
        <v/>
      </c>
      <c r="AA154" s="60" t="str">
        <f t="shared" si="13"/>
        <v/>
      </c>
      <c r="AB154" s="60" t="str">
        <f t="shared" si="13"/>
        <v/>
      </c>
      <c r="AC154" s="60" t="str">
        <f t="shared" si="13"/>
        <v/>
      </c>
    </row>
    <row r="155" spans="1:29" s="60" customFormat="1" ht="33.75" customHeight="1">
      <c r="A155" s="61">
        <v>134</v>
      </c>
      <c r="B155" s="339"/>
      <c r="C155" s="340"/>
      <c r="D155" s="341"/>
      <c r="E155" s="54"/>
      <c r="F155" s="62"/>
      <c r="G155" s="62"/>
      <c r="H155" s="62"/>
      <c r="I155" s="62"/>
      <c r="J155" s="178"/>
      <c r="K155" s="171"/>
      <c r="L155" s="175">
        <f t="shared" si="11"/>
        <v>0</v>
      </c>
      <c r="M155" s="192" t="b">
        <v>0</v>
      </c>
      <c r="N155" s="342"/>
      <c r="O155" s="343"/>
      <c r="P155" s="343"/>
      <c r="Q155" s="344"/>
      <c r="R155" s="192" t="b">
        <v>0</v>
      </c>
      <c r="S155" s="62"/>
      <c r="T155" s="64"/>
      <c r="U155" s="65"/>
      <c r="V155" s="59">
        <f t="shared" si="9"/>
        <v>0</v>
      </c>
      <c r="Y155" s="60">
        <f t="shared" si="12"/>
        <v>0</v>
      </c>
      <c r="Z155" s="60" t="str">
        <f t="shared" si="13"/>
        <v/>
      </c>
      <c r="AA155" s="60" t="str">
        <f t="shared" si="13"/>
        <v/>
      </c>
      <c r="AB155" s="60" t="str">
        <f t="shared" si="13"/>
        <v/>
      </c>
      <c r="AC155" s="60" t="str">
        <f t="shared" si="13"/>
        <v/>
      </c>
    </row>
    <row r="156" spans="1:29" s="60" customFormat="1" ht="33.75" customHeight="1">
      <c r="A156" s="61">
        <v>135</v>
      </c>
      <c r="B156" s="339"/>
      <c r="C156" s="340"/>
      <c r="D156" s="341"/>
      <c r="E156" s="54"/>
      <c r="F156" s="62"/>
      <c r="G156" s="62"/>
      <c r="H156" s="62"/>
      <c r="I156" s="62"/>
      <c r="J156" s="178"/>
      <c r="K156" s="171"/>
      <c r="L156" s="175">
        <f t="shared" si="11"/>
        <v>0</v>
      </c>
      <c r="M156" s="192" t="b">
        <v>0</v>
      </c>
      <c r="N156" s="342"/>
      <c r="O156" s="343"/>
      <c r="P156" s="343"/>
      <c r="Q156" s="344"/>
      <c r="R156" s="192" t="b">
        <v>0</v>
      </c>
      <c r="S156" s="62"/>
      <c r="T156" s="64"/>
      <c r="U156" s="65"/>
      <c r="V156" s="59">
        <f t="shared" si="9"/>
        <v>0</v>
      </c>
      <c r="Y156" s="60">
        <f t="shared" si="12"/>
        <v>0</v>
      </c>
      <c r="Z156" s="60" t="str">
        <f t="shared" si="13"/>
        <v/>
      </c>
      <c r="AA156" s="60" t="str">
        <f t="shared" si="13"/>
        <v/>
      </c>
      <c r="AB156" s="60" t="str">
        <f t="shared" si="13"/>
        <v/>
      </c>
      <c r="AC156" s="60" t="str">
        <f t="shared" si="13"/>
        <v/>
      </c>
    </row>
    <row r="157" spans="1:29" s="60" customFormat="1" ht="33.75" customHeight="1">
      <c r="A157" s="61">
        <v>136</v>
      </c>
      <c r="B157" s="339"/>
      <c r="C157" s="340"/>
      <c r="D157" s="341"/>
      <c r="E157" s="54"/>
      <c r="F157" s="62"/>
      <c r="G157" s="62"/>
      <c r="H157" s="62"/>
      <c r="I157" s="62"/>
      <c r="J157" s="178"/>
      <c r="K157" s="171"/>
      <c r="L157" s="175">
        <f t="shared" si="11"/>
        <v>0</v>
      </c>
      <c r="M157" s="192" t="b">
        <v>0</v>
      </c>
      <c r="N157" s="342"/>
      <c r="O157" s="343"/>
      <c r="P157" s="343"/>
      <c r="Q157" s="344"/>
      <c r="R157" s="192" t="b">
        <v>0</v>
      </c>
      <c r="S157" s="62"/>
      <c r="T157" s="64"/>
      <c r="U157" s="65"/>
      <c r="V157" s="59">
        <f t="shared" si="9"/>
        <v>0</v>
      </c>
      <c r="Y157" s="60">
        <f t="shared" si="12"/>
        <v>0</v>
      </c>
      <c r="Z157" s="60" t="str">
        <f t="shared" si="13"/>
        <v/>
      </c>
      <c r="AA157" s="60" t="str">
        <f t="shared" si="13"/>
        <v/>
      </c>
      <c r="AB157" s="60" t="str">
        <f t="shared" si="13"/>
        <v/>
      </c>
      <c r="AC157" s="60" t="str">
        <f t="shared" si="13"/>
        <v/>
      </c>
    </row>
    <row r="158" spans="1:29" s="60" customFormat="1" ht="33.75" customHeight="1">
      <c r="A158" s="61">
        <v>137</v>
      </c>
      <c r="B158" s="339"/>
      <c r="C158" s="340"/>
      <c r="D158" s="341"/>
      <c r="E158" s="54"/>
      <c r="F158" s="62"/>
      <c r="G158" s="62"/>
      <c r="H158" s="62"/>
      <c r="I158" s="62"/>
      <c r="J158" s="178"/>
      <c r="K158" s="171"/>
      <c r="L158" s="175">
        <f t="shared" si="11"/>
        <v>0</v>
      </c>
      <c r="M158" s="192" t="b">
        <v>0</v>
      </c>
      <c r="N158" s="342"/>
      <c r="O158" s="343"/>
      <c r="P158" s="343"/>
      <c r="Q158" s="344"/>
      <c r="R158" s="192" t="b">
        <v>0</v>
      </c>
      <c r="S158" s="62"/>
      <c r="T158" s="64"/>
      <c r="U158" s="65"/>
      <c r="V158" s="59">
        <f t="shared" si="9"/>
        <v>0</v>
      </c>
      <c r="Y158" s="60">
        <f t="shared" si="12"/>
        <v>0</v>
      </c>
      <c r="Z158" s="60" t="str">
        <f t="shared" si="13"/>
        <v/>
      </c>
      <c r="AA158" s="60" t="str">
        <f t="shared" si="13"/>
        <v/>
      </c>
      <c r="AB158" s="60" t="str">
        <f t="shared" si="13"/>
        <v/>
      </c>
      <c r="AC158" s="60" t="str">
        <f t="shared" si="13"/>
        <v/>
      </c>
    </row>
    <row r="159" spans="1:29" s="60" customFormat="1" ht="33.75" customHeight="1">
      <c r="A159" s="61">
        <v>138</v>
      </c>
      <c r="B159" s="339"/>
      <c r="C159" s="340"/>
      <c r="D159" s="341"/>
      <c r="E159" s="54"/>
      <c r="F159" s="62"/>
      <c r="G159" s="62"/>
      <c r="H159" s="62"/>
      <c r="I159" s="62"/>
      <c r="J159" s="178"/>
      <c r="K159" s="171"/>
      <c r="L159" s="175">
        <f t="shared" si="11"/>
        <v>0</v>
      </c>
      <c r="M159" s="192" t="b">
        <v>0</v>
      </c>
      <c r="N159" s="342"/>
      <c r="O159" s="343"/>
      <c r="P159" s="343"/>
      <c r="Q159" s="344"/>
      <c r="R159" s="192" t="b">
        <v>0</v>
      </c>
      <c r="S159" s="62"/>
      <c r="T159" s="64"/>
      <c r="U159" s="65"/>
      <c r="V159" s="59">
        <f t="shared" si="9"/>
        <v>0</v>
      </c>
      <c r="Y159" s="60">
        <f t="shared" si="12"/>
        <v>0</v>
      </c>
      <c r="Z159" s="60" t="str">
        <f t="shared" si="13"/>
        <v/>
      </c>
      <c r="AA159" s="60" t="str">
        <f t="shared" si="13"/>
        <v/>
      </c>
      <c r="AB159" s="60" t="str">
        <f t="shared" si="13"/>
        <v/>
      </c>
      <c r="AC159" s="60" t="str">
        <f t="shared" si="13"/>
        <v/>
      </c>
    </row>
    <row r="160" spans="1:29" s="60" customFormat="1" ht="33.75" customHeight="1">
      <c r="A160" s="61">
        <v>139</v>
      </c>
      <c r="B160" s="339"/>
      <c r="C160" s="340"/>
      <c r="D160" s="341"/>
      <c r="E160" s="54"/>
      <c r="F160" s="62"/>
      <c r="G160" s="62"/>
      <c r="H160" s="62"/>
      <c r="I160" s="62"/>
      <c r="J160" s="178"/>
      <c r="K160" s="171"/>
      <c r="L160" s="175">
        <f t="shared" si="11"/>
        <v>0</v>
      </c>
      <c r="M160" s="192" t="b">
        <v>0</v>
      </c>
      <c r="N160" s="342"/>
      <c r="O160" s="343"/>
      <c r="P160" s="343"/>
      <c r="Q160" s="344"/>
      <c r="R160" s="192" t="b">
        <v>0</v>
      </c>
      <c r="S160" s="62"/>
      <c r="T160" s="64"/>
      <c r="U160" s="65"/>
      <c r="V160" s="59">
        <f t="shared" si="9"/>
        <v>0</v>
      </c>
      <c r="Y160" s="60">
        <f t="shared" si="12"/>
        <v>0</v>
      </c>
      <c r="Z160" s="60" t="str">
        <f t="shared" si="13"/>
        <v/>
      </c>
      <c r="AA160" s="60" t="str">
        <f t="shared" si="13"/>
        <v/>
      </c>
      <c r="AB160" s="60" t="str">
        <f t="shared" si="13"/>
        <v/>
      </c>
      <c r="AC160" s="60" t="str">
        <f t="shared" si="13"/>
        <v/>
      </c>
    </row>
    <row r="161" spans="1:29" s="60" customFormat="1" ht="33.75" customHeight="1">
      <c r="A161" s="61">
        <v>140</v>
      </c>
      <c r="B161" s="339"/>
      <c r="C161" s="340"/>
      <c r="D161" s="341"/>
      <c r="E161" s="54"/>
      <c r="F161" s="62"/>
      <c r="G161" s="62"/>
      <c r="H161" s="62"/>
      <c r="I161" s="62"/>
      <c r="J161" s="178"/>
      <c r="K161" s="171"/>
      <c r="L161" s="175">
        <f t="shared" si="11"/>
        <v>0</v>
      </c>
      <c r="M161" s="192" t="b">
        <v>0</v>
      </c>
      <c r="N161" s="342"/>
      <c r="O161" s="343"/>
      <c r="P161" s="343"/>
      <c r="Q161" s="344"/>
      <c r="R161" s="192" t="b">
        <v>0</v>
      </c>
      <c r="S161" s="62"/>
      <c r="T161" s="64"/>
      <c r="U161" s="65"/>
      <c r="V161" s="59">
        <f t="shared" si="9"/>
        <v>0</v>
      </c>
      <c r="Y161" s="60">
        <f t="shared" si="12"/>
        <v>0</v>
      </c>
      <c r="Z161" s="60" t="str">
        <f t="shared" si="13"/>
        <v/>
      </c>
      <c r="AA161" s="60" t="str">
        <f t="shared" si="13"/>
        <v/>
      </c>
      <c r="AB161" s="60" t="str">
        <f t="shared" si="13"/>
        <v/>
      </c>
      <c r="AC161" s="60" t="str">
        <f t="shared" si="13"/>
        <v/>
      </c>
    </row>
    <row r="162" spans="1:29" s="60" customFormat="1" ht="33.75" customHeight="1">
      <c r="A162" s="61">
        <v>141</v>
      </c>
      <c r="B162" s="339"/>
      <c r="C162" s="340"/>
      <c r="D162" s="341"/>
      <c r="E162" s="54"/>
      <c r="F162" s="62"/>
      <c r="G162" s="62"/>
      <c r="H162" s="62"/>
      <c r="I162" s="62"/>
      <c r="J162" s="178"/>
      <c r="K162" s="171"/>
      <c r="L162" s="175">
        <f t="shared" si="11"/>
        <v>0</v>
      </c>
      <c r="M162" s="192" t="b">
        <v>0</v>
      </c>
      <c r="N162" s="342"/>
      <c r="O162" s="343"/>
      <c r="P162" s="343"/>
      <c r="Q162" s="344"/>
      <c r="R162" s="192" t="b">
        <v>0</v>
      </c>
      <c r="S162" s="62"/>
      <c r="T162" s="64"/>
      <c r="U162" s="65"/>
      <c r="V162" s="59">
        <f t="shared" si="9"/>
        <v>0</v>
      </c>
      <c r="Y162" s="60">
        <f t="shared" si="12"/>
        <v>0</v>
      </c>
      <c r="Z162" s="60" t="str">
        <f t="shared" si="13"/>
        <v/>
      </c>
      <c r="AA162" s="60" t="str">
        <f t="shared" si="13"/>
        <v/>
      </c>
      <c r="AB162" s="60" t="str">
        <f t="shared" si="13"/>
        <v/>
      </c>
      <c r="AC162" s="60" t="str">
        <f t="shared" si="13"/>
        <v/>
      </c>
    </row>
    <row r="163" spans="1:29" s="60" customFormat="1" ht="33.75" customHeight="1">
      <c r="A163" s="61">
        <v>142</v>
      </c>
      <c r="B163" s="339"/>
      <c r="C163" s="340"/>
      <c r="D163" s="341"/>
      <c r="E163" s="54"/>
      <c r="F163" s="62"/>
      <c r="G163" s="62"/>
      <c r="H163" s="62"/>
      <c r="I163" s="62"/>
      <c r="J163" s="178"/>
      <c r="K163" s="171"/>
      <c r="L163" s="175">
        <f t="shared" si="11"/>
        <v>0</v>
      </c>
      <c r="M163" s="192" t="b">
        <v>0</v>
      </c>
      <c r="N163" s="342"/>
      <c r="O163" s="343"/>
      <c r="P163" s="343"/>
      <c r="Q163" s="344"/>
      <c r="R163" s="192" t="b">
        <v>0</v>
      </c>
      <c r="S163" s="62"/>
      <c r="T163" s="64"/>
      <c r="U163" s="65"/>
      <c r="V163" s="59">
        <f t="shared" si="9"/>
        <v>0</v>
      </c>
      <c r="Y163" s="60">
        <f t="shared" si="12"/>
        <v>0</v>
      </c>
      <c r="Z163" s="60" t="str">
        <f t="shared" si="13"/>
        <v/>
      </c>
      <c r="AA163" s="60" t="str">
        <f t="shared" si="13"/>
        <v/>
      </c>
      <c r="AB163" s="60" t="str">
        <f t="shared" si="13"/>
        <v/>
      </c>
      <c r="AC163" s="60" t="str">
        <f t="shared" si="13"/>
        <v/>
      </c>
    </row>
    <row r="164" spans="1:29" s="60" customFormat="1" ht="33.75" customHeight="1">
      <c r="A164" s="61">
        <v>143</v>
      </c>
      <c r="B164" s="339"/>
      <c r="C164" s="340"/>
      <c r="D164" s="341"/>
      <c r="E164" s="54"/>
      <c r="F164" s="62"/>
      <c r="G164" s="62"/>
      <c r="H164" s="62"/>
      <c r="I164" s="62"/>
      <c r="J164" s="178"/>
      <c r="K164" s="171"/>
      <c r="L164" s="175">
        <f t="shared" si="11"/>
        <v>0</v>
      </c>
      <c r="M164" s="192" t="b">
        <v>0</v>
      </c>
      <c r="N164" s="342"/>
      <c r="O164" s="343"/>
      <c r="P164" s="343"/>
      <c r="Q164" s="344"/>
      <c r="R164" s="192" t="b">
        <v>0</v>
      </c>
      <c r="S164" s="62"/>
      <c r="T164" s="64"/>
      <c r="U164" s="65"/>
      <c r="V164" s="59">
        <f t="shared" si="9"/>
        <v>0</v>
      </c>
      <c r="Y164" s="60">
        <f t="shared" si="12"/>
        <v>0</v>
      </c>
      <c r="Z164" s="60" t="str">
        <f t="shared" si="13"/>
        <v/>
      </c>
      <c r="AA164" s="60" t="str">
        <f t="shared" si="13"/>
        <v/>
      </c>
      <c r="AB164" s="60" t="str">
        <f t="shared" si="13"/>
        <v/>
      </c>
      <c r="AC164" s="60" t="str">
        <f t="shared" si="13"/>
        <v/>
      </c>
    </row>
    <row r="165" spans="1:29" s="60" customFormat="1" ht="33.75" customHeight="1">
      <c r="A165" s="61">
        <v>144</v>
      </c>
      <c r="B165" s="339"/>
      <c r="C165" s="340"/>
      <c r="D165" s="341"/>
      <c r="E165" s="54"/>
      <c r="F165" s="62"/>
      <c r="G165" s="62"/>
      <c r="H165" s="62"/>
      <c r="I165" s="62"/>
      <c r="J165" s="178"/>
      <c r="K165" s="171"/>
      <c r="L165" s="175">
        <f t="shared" si="11"/>
        <v>0</v>
      </c>
      <c r="M165" s="192" t="b">
        <v>0</v>
      </c>
      <c r="N165" s="342"/>
      <c r="O165" s="343"/>
      <c r="P165" s="343"/>
      <c r="Q165" s="344"/>
      <c r="R165" s="192" t="b">
        <v>0</v>
      </c>
      <c r="S165" s="62"/>
      <c r="T165" s="64"/>
      <c r="U165" s="65"/>
      <c r="V165" s="59">
        <f t="shared" si="9"/>
        <v>0</v>
      </c>
      <c r="Y165" s="60">
        <f t="shared" si="12"/>
        <v>0</v>
      </c>
      <c r="Z165" s="60" t="str">
        <f t="shared" si="13"/>
        <v/>
      </c>
      <c r="AA165" s="60" t="str">
        <f t="shared" si="13"/>
        <v/>
      </c>
      <c r="AB165" s="60" t="str">
        <f t="shared" si="13"/>
        <v/>
      </c>
      <c r="AC165" s="60" t="str">
        <f t="shared" si="13"/>
        <v/>
      </c>
    </row>
    <row r="166" spans="1:29" s="60" customFormat="1" ht="33.75" customHeight="1">
      <c r="A166" s="61">
        <v>145</v>
      </c>
      <c r="B166" s="339"/>
      <c r="C166" s="340"/>
      <c r="D166" s="341"/>
      <c r="E166" s="54"/>
      <c r="F166" s="62"/>
      <c r="G166" s="62"/>
      <c r="H166" s="62"/>
      <c r="I166" s="62"/>
      <c r="J166" s="178"/>
      <c r="K166" s="171"/>
      <c r="L166" s="175">
        <f t="shared" si="11"/>
        <v>0</v>
      </c>
      <c r="M166" s="192" t="b">
        <v>0</v>
      </c>
      <c r="N166" s="342"/>
      <c r="O166" s="343"/>
      <c r="P166" s="343"/>
      <c r="Q166" s="344"/>
      <c r="R166" s="192" t="b">
        <v>0</v>
      </c>
      <c r="S166" s="62"/>
      <c r="T166" s="64"/>
      <c r="U166" s="65"/>
      <c r="V166" s="59">
        <f t="shared" si="9"/>
        <v>0</v>
      </c>
      <c r="Y166" s="60">
        <f t="shared" si="12"/>
        <v>0</v>
      </c>
      <c r="Z166" s="60" t="str">
        <f t="shared" si="13"/>
        <v/>
      </c>
      <c r="AA166" s="60" t="str">
        <f t="shared" si="13"/>
        <v/>
      </c>
      <c r="AB166" s="60" t="str">
        <f t="shared" si="13"/>
        <v/>
      </c>
      <c r="AC166" s="60" t="str">
        <f t="shared" si="13"/>
        <v/>
      </c>
    </row>
    <row r="167" spans="1:29" s="60" customFormat="1" ht="33.75" customHeight="1">
      <c r="A167" s="61">
        <v>146</v>
      </c>
      <c r="B167" s="339"/>
      <c r="C167" s="340"/>
      <c r="D167" s="341"/>
      <c r="E167" s="54"/>
      <c r="F167" s="62"/>
      <c r="G167" s="62"/>
      <c r="H167" s="62"/>
      <c r="I167" s="62"/>
      <c r="J167" s="178"/>
      <c r="K167" s="171"/>
      <c r="L167" s="175">
        <f t="shared" si="11"/>
        <v>0</v>
      </c>
      <c r="M167" s="192" t="b">
        <v>0</v>
      </c>
      <c r="N167" s="342"/>
      <c r="O167" s="343"/>
      <c r="P167" s="343"/>
      <c r="Q167" s="344"/>
      <c r="R167" s="192" t="b">
        <v>0</v>
      </c>
      <c r="S167" s="62"/>
      <c r="T167" s="64"/>
      <c r="U167" s="65"/>
      <c r="V167" s="59">
        <f t="shared" si="9"/>
        <v>0</v>
      </c>
      <c r="Y167" s="60">
        <f t="shared" si="12"/>
        <v>0</v>
      </c>
      <c r="Z167" s="60" t="str">
        <f t="shared" si="13"/>
        <v/>
      </c>
      <c r="AA167" s="60" t="str">
        <f t="shared" si="13"/>
        <v/>
      </c>
      <c r="AB167" s="60" t="str">
        <f t="shared" si="13"/>
        <v/>
      </c>
      <c r="AC167" s="60" t="str">
        <f t="shared" si="13"/>
        <v/>
      </c>
    </row>
    <row r="168" spans="1:29" s="60" customFormat="1" ht="33.75" customHeight="1">
      <c r="A168" s="61">
        <v>147</v>
      </c>
      <c r="B168" s="339"/>
      <c r="C168" s="340"/>
      <c r="D168" s="341"/>
      <c r="E168" s="54"/>
      <c r="F168" s="62"/>
      <c r="G168" s="62"/>
      <c r="H168" s="62"/>
      <c r="I168" s="62"/>
      <c r="J168" s="178"/>
      <c r="K168" s="171"/>
      <c r="L168" s="175">
        <f t="shared" si="11"/>
        <v>0</v>
      </c>
      <c r="M168" s="192" t="b">
        <v>0</v>
      </c>
      <c r="N168" s="342"/>
      <c r="O168" s="343"/>
      <c r="P168" s="343"/>
      <c r="Q168" s="344"/>
      <c r="R168" s="192" t="b">
        <v>0</v>
      </c>
      <c r="S168" s="62"/>
      <c r="T168" s="64"/>
      <c r="U168" s="65"/>
      <c r="V168" s="59">
        <f t="shared" si="9"/>
        <v>0</v>
      </c>
      <c r="Y168" s="60">
        <f t="shared" si="12"/>
        <v>0</v>
      </c>
      <c r="Z168" s="60" t="str">
        <f t="shared" si="13"/>
        <v/>
      </c>
      <c r="AA168" s="60" t="str">
        <f t="shared" si="13"/>
        <v/>
      </c>
      <c r="AB168" s="60" t="str">
        <f t="shared" si="13"/>
        <v/>
      </c>
      <c r="AC168" s="60" t="str">
        <f t="shared" si="13"/>
        <v/>
      </c>
    </row>
    <row r="169" spans="1:29" s="60" customFormat="1" ht="33.75" customHeight="1">
      <c r="A169" s="61">
        <v>148</v>
      </c>
      <c r="B169" s="339"/>
      <c r="C169" s="340"/>
      <c r="D169" s="341"/>
      <c r="E169" s="54"/>
      <c r="F169" s="62"/>
      <c r="G169" s="62"/>
      <c r="H169" s="62"/>
      <c r="I169" s="62"/>
      <c r="J169" s="178"/>
      <c r="K169" s="171"/>
      <c r="L169" s="175">
        <f t="shared" si="11"/>
        <v>0</v>
      </c>
      <c r="M169" s="192" t="b">
        <v>0</v>
      </c>
      <c r="N169" s="342"/>
      <c r="O169" s="343"/>
      <c r="P169" s="343"/>
      <c r="Q169" s="344"/>
      <c r="R169" s="192" t="b">
        <v>0</v>
      </c>
      <c r="S169" s="62"/>
      <c r="T169" s="64"/>
      <c r="U169" s="65"/>
      <c r="V169" s="59">
        <f t="shared" si="9"/>
        <v>0</v>
      </c>
      <c r="Y169" s="60">
        <f t="shared" si="12"/>
        <v>0</v>
      </c>
      <c r="Z169" s="60" t="str">
        <f t="shared" si="13"/>
        <v/>
      </c>
      <c r="AA169" s="60" t="str">
        <f t="shared" si="13"/>
        <v/>
      </c>
      <c r="AB169" s="60" t="str">
        <f t="shared" si="13"/>
        <v/>
      </c>
      <c r="AC169" s="60" t="str">
        <f t="shared" si="13"/>
        <v/>
      </c>
    </row>
    <row r="170" spans="1:29" s="60" customFormat="1" ht="33.75" customHeight="1">
      <c r="A170" s="61">
        <v>149</v>
      </c>
      <c r="B170" s="339"/>
      <c r="C170" s="340"/>
      <c r="D170" s="341"/>
      <c r="E170" s="54"/>
      <c r="F170" s="62"/>
      <c r="G170" s="62"/>
      <c r="H170" s="62"/>
      <c r="I170" s="62"/>
      <c r="J170" s="178"/>
      <c r="K170" s="171"/>
      <c r="L170" s="175">
        <f t="shared" si="11"/>
        <v>0</v>
      </c>
      <c r="M170" s="192" t="b">
        <v>0</v>
      </c>
      <c r="N170" s="342"/>
      <c r="O170" s="343"/>
      <c r="P170" s="343"/>
      <c r="Q170" s="344"/>
      <c r="R170" s="192" t="b">
        <v>0</v>
      </c>
      <c r="S170" s="62"/>
      <c r="T170" s="64"/>
      <c r="U170" s="65"/>
      <c r="V170" s="59">
        <f t="shared" si="9"/>
        <v>0</v>
      </c>
      <c r="Y170" s="60">
        <f t="shared" si="12"/>
        <v>0</v>
      </c>
      <c r="Z170" s="60" t="str">
        <f t="shared" si="13"/>
        <v/>
      </c>
      <c r="AA170" s="60" t="str">
        <f t="shared" si="13"/>
        <v/>
      </c>
      <c r="AB170" s="60" t="str">
        <f t="shared" si="13"/>
        <v/>
      </c>
      <c r="AC170" s="60" t="str">
        <f t="shared" si="13"/>
        <v/>
      </c>
    </row>
    <row r="171" spans="1:29" s="60" customFormat="1" ht="33.75" customHeight="1">
      <c r="A171" s="61">
        <v>150</v>
      </c>
      <c r="B171" s="339"/>
      <c r="C171" s="340"/>
      <c r="D171" s="341"/>
      <c r="E171" s="54"/>
      <c r="F171" s="62"/>
      <c r="G171" s="62"/>
      <c r="H171" s="62"/>
      <c r="I171" s="62"/>
      <c r="J171" s="178"/>
      <c r="K171" s="171"/>
      <c r="L171" s="175">
        <f t="shared" si="11"/>
        <v>0</v>
      </c>
      <c r="M171" s="192" t="b">
        <v>0</v>
      </c>
      <c r="N171" s="342"/>
      <c r="O171" s="343"/>
      <c r="P171" s="343"/>
      <c r="Q171" s="344"/>
      <c r="R171" s="192" t="b">
        <v>0</v>
      </c>
      <c r="S171" s="62"/>
      <c r="T171" s="64"/>
      <c r="U171" s="65"/>
      <c r="V171" s="59">
        <f t="shared" si="9"/>
        <v>0</v>
      </c>
      <c r="Y171" s="60">
        <f t="shared" si="12"/>
        <v>0</v>
      </c>
      <c r="Z171" s="60" t="str">
        <f t="shared" si="13"/>
        <v/>
      </c>
      <c r="AA171" s="60" t="str">
        <f t="shared" si="13"/>
        <v/>
      </c>
      <c r="AB171" s="60" t="str">
        <f t="shared" si="13"/>
        <v/>
      </c>
      <c r="AC171" s="60" t="str">
        <f t="shared" si="13"/>
        <v/>
      </c>
    </row>
    <row r="172" spans="1:29" s="60" customFormat="1" ht="33.75" customHeight="1">
      <c r="A172" s="61">
        <v>151</v>
      </c>
      <c r="B172" s="339"/>
      <c r="C172" s="340"/>
      <c r="D172" s="341"/>
      <c r="E172" s="54"/>
      <c r="F172" s="62"/>
      <c r="G172" s="62"/>
      <c r="H172" s="62"/>
      <c r="I172" s="62"/>
      <c r="J172" s="178"/>
      <c r="K172" s="171"/>
      <c r="L172" s="175">
        <f t="shared" si="11"/>
        <v>0</v>
      </c>
      <c r="M172" s="192" t="b">
        <v>0</v>
      </c>
      <c r="N172" s="342"/>
      <c r="O172" s="343"/>
      <c r="P172" s="343"/>
      <c r="Q172" s="344"/>
      <c r="R172" s="192" t="b">
        <v>0</v>
      </c>
      <c r="S172" s="62"/>
      <c r="T172" s="64"/>
      <c r="U172" s="65"/>
      <c r="V172" s="59">
        <f t="shared" si="9"/>
        <v>0</v>
      </c>
      <c r="Y172" s="60">
        <f t="shared" si="12"/>
        <v>0</v>
      </c>
      <c r="Z172" s="60" t="str">
        <f t="shared" si="13"/>
        <v/>
      </c>
      <c r="AA172" s="60" t="str">
        <f t="shared" si="13"/>
        <v/>
      </c>
      <c r="AB172" s="60" t="str">
        <f t="shared" si="13"/>
        <v/>
      </c>
      <c r="AC172" s="60" t="str">
        <f t="shared" si="13"/>
        <v/>
      </c>
    </row>
    <row r="173" spans="1:29" s="60" customFormat="1" ht="33.75" customHeight="1">
      <c r="A173" s="61">
        <v>152</v>
      </c>
      <c r="B173" s="339"/>
      <c r="C173" s="340"/>
      <c r="D173" s="341"/>
      <c r="E173" s="54"/>
      <c r="F173" s="62"/>
      <c r="G173" s="62"/>
      <c r="H173" s="62"/>
      <c r="I173" s="62"/>
      <c r="J173" s="178"/>
      <c r="K173" s="171"/>
      <c r="L173" s="175">
        <f t="shared" si="11"/>
        <v>0</v>
      </c>
      <c r="M173" s="192" t="b">
        <v>0</v>
      </c>
      <c r="N173" s="342"/>
      <c r="O173" s="343"/>
      <c r="P173" s="343"/>
      <c r="Q173" s="344"/>
      <c r="R173" s="192" t="b">
        <v>0</v>
      </c>
      <c r="S173" s="62"/>
      <c r="T173" s="64"/>
      <c r="U173" s="65"/>
      <c r="V173" s="59">
        <f t="shared" si="9"/>
        <v>0</v>
      </c>
      <c r="Y173" s="60">
        <f t="shared" si="12"/>
        <v>0</v>
      </c>
      <c r="Z173" s="60" t="str">
        <f t="shared" si="13"/>
        <v/>
      </c>
      <c r="AA173" s="60" t="str">
        <f t="shared" si="13"/>
        <v/>
      </c>
      <c r="AB173" s="60" t="str">
        <f t="shared" si="13"/>
        <v/>
      </c>
      <c r="AC173" s="60" t="str">
        <f t="shared" si="13"/>
        <v/>
      </c>
    </row>
    <row r="174" spans="1:29" s="60" customFormat="1" ht="33.75" customHeight="1">
      <c r="A174" s="61">
        <v>153</v>
      </c>
      <c r="B174" s="339"/>
      <c r="C174" s="340"/>
      <c r="D174" s="341"/>
      <c r="E174" s="54"/>
      <c r="F174" s="62"/>
      <c r="G174" s="62"/>
      <c r="H174" s="62"/>
      <c r="I174" s="62"/>
      <c r="J174" s="178"/>
      <c r="K174" s="171"/>
      <c r="L174" s="175">
        <f t="shared" si="11"/>
        <v>0</v>
      </c>
      <c r="M174" s="192" t="b">
        <v>0</v>
      </c>
      <c r="N174" s="342"/>
      <c r="O174" s="343"/>
      <c r="P174" s="343"/>
      <c r="Q174" s="344"/>
      <c r="R174" s="192" t="b">
        <v>0</v>
      </c>
      <c r="S174" s="62"/>
      <c r="T174" s="64"/>
      <c r="U174" s="65"/>
      <c r="V174" s="59">
        <f t="shared" si="9"/>
        <v>0</v>
      </c>
      <c r="Y174" s="60">
        <f t="shared" si="12"/>
        <v>0</v>
      </c>
      <c r="Z174" s="60" t="str">
        <f t="shared" si="13"/>
        <v/>
      </c>
      <c r="AA174" s="60" t="str">
        <f t="shared" si="13"/>
        <v/>
      </c>
      <c r="AB174" s="60" t="str">
        <f t="shared" si="13"/>
        <v/>
      </c>
      <c r="AC174" s="60" t="str">
        <f t="shared" si="13"/>
        <v/>
      </c>
    </row>
    <row r="175" spans="1:29" s="60" customFormat="1" ht="33.75" customHeight="1">
      <c r="A175" s="61">
        <v>154</v>
      </c>
      <c r="B175" s="339"/>
      <c r="C175" s="340"/>
      <c r="D175" s="341"/>
      <c r="E175" s="54"/>
      <c r="F175" s="62"/>
      <c r="G175" s="62"/>
      <c r="H175" s="62"/>
      <c r="I175" s="62"/>
      <c r="J175" s="178"/>
      <c r="K175" s="171"/>
      <c r="L175" s="175">
        <f t="shared" si="11"/>
        <v>0</v>
      </c>
      <c r="M175" s="192" t="b">
        <v>0</v>
      </c>
      <c r="N175" s="342"/>
      <c r="O175" s="343"/>
      <c r="P175" s="343"/>
      <c r="Q175" s="344"/>
      <c r="R175" s="192" t="b">
        <v>0</v>
      </c>
      <c r="S175" s="62"/>
      <c r="T175" s="64"/>
      <c r="U175" s="65"/>
      <c r="V175" s="59">
        <f t="shared" si="9"/>
        <v>0</v>
      </c>
      <c r="Y175" s="60">
        <f t="shared" si="12"/>
        <v>0</v>
      </c>
      <c r="Z175" s="60" t="str">
        <f t="shared" si="13"/>
        <v/>
      </c>
      <c r="AA175" s="60" t="str">
        <f t="shared" si="13"/>
        <v/>
      </c>
      <c r="AB175" s="60" t="str">
        <f t="shared" si="13"/>
        <v/>
      </c>
      <c r="AC175" s="60" t="str">
        <f t="shared" si="13"/>
        <v/>
      </c>
    </row>
    <row r="176" spans="1:29" s="60" customFormat="1" ht="33.75" customHeight="1">
      <c r="A176" s="61">
        <v>155</v>
      </c>
      <c r="B176" s="339"/>
      <c r="C176" s="340"/>
      <c r="D176" s="341"/>
      <c r="E176" s="54"/>
      <c r="F176" s="62"/>
      <c r="G176" s="62"/>
      <c r="H176" s="62"/>
      <c r="I176" s="62"/>
      <c r="J176" s="178"/>
      <c r="K176" s="171"/>
      <c r="L176" s="175">
        <f t="shared" si="11"/>
        <v>0</v>
      </c>
      <c r="M176" s="192" t="b">
        <v>0</v>
      </c>
      <c r="N176" s="342"/>
      <c r="O176" s="343"/>
      <c r="P176" s="343"/>
      <c r="Q176" s="344"/>
      <c r="R176" s="192" t="b">
        <v>0</v>
      </c>
      <c r="S176" s="62"/>
      <c r="T176" s="64"/>
      <c r="U176" s="65"/>
      <c r="V176" s="59">
        <f t="shared" si="9"/>
        <v>0</v>
      </c>
      <c r="Y176" s="60">
        <f t="shared" si="12"/>
        <v>0</v>
      </c>
      <c r="Z176" s="60" t="str">
        <f t="shared" si="13"/>
        <v/>
      </c>
      <c r="AA176" s="60" t="str">
        <f t="shared" si="13"/>
        <v/>
      </c>
      <c r="AB176" s="60" t="str">
        <f t="shared" si="13"/>
        <v/>
      </c>
      <c r="AC176" s="60" t="str">
        <f t="shared" si="13"/>
        <v/>
      </c>
    </row>
    <row r="177" spans="1:29" s="60" customFormat="1" ht="33.75" customHeight="1">
      <c r="A177" s="61">
        <v>156</v>
      </c>
      <c r="B177" s="339"/>
      <c r="C177" s="340"/>
      <c r="D177" s="341"/>
      <c r="E177" s="54"/>
      <c r="F177" s="62"/>
      <c r="G177" s="62"/>
      <c r="H177" s="62"/>
      <c r="I177" s="62"/>
      <c r="J177" s="178"/>
      <c r="K177" s="171"/>
      <c r="L177" s="175">
        <f t="shared" si="11"/>
        <v>0</v>
      </c>
      <c r="M177" s="192" t="b">
        <v>0</v>
      </c>
      <c r="N177" s="342"/>
      <c r="O177" s="343"/>
      <c r="P177" s="343"/>
      <c r="Q177" s="344"/>
      <c r="R177" s="192" t="b">
        <v>0</v>
      </c>
      <c r="S177" s="62"/>
      <c r="T177" s="64"/>
      <c r="U177" s="65"/>
      <c r="V177" s="59">
        <f t="shared" si="9"/>
        <v>0</v>
      </c>
      <c r="Y177" s="60">
        <f t="shared" si="12"/>
        <v>0</v>
      </c>
      <c r="Z177" s="60" t="str">
        <f t="shared" si="13"/>
        <v/>
      </c>
      <c r="AA177" s="60" t="str">
        <f t="shared" si="13"/>
        <v/>
      </c>
      <c r="AB177" s="60" t="str">
        <f t="shared" si="13"/>
        <v/>
      </c>
      <c r="AC177" s="60" t="str">
        <f t="shared" si="13"/>
        <v/>
      </c>
    </row>
    <row r="178" spans="1:29" s="60" customFormat="1" ht="33.75" customHeight="1">
      <c r="A178" s="61">
        <v>157</v>
      </c>
      <c r="B178" s="339"/>
      <c r="C178" s="340"/>
      <c r="D178" s="341"/>
      <c r="E178" s="54"/>
      <c r="F178" s="62"/>
      <c r="G178" s="62"/>
      <c r="H178" s="62"/>
      <c r="I178" s="62"/>
      <c r="J178" s="178"/>
      <c r="K178" s="171"/>
      <c r="L178" s="175">
        <f t="shared" si="11"/>
        <v>0</v>
      </c>
      <c r="M178" s="192" t="b">
        <v>0</v>
      </c>
      <c r="N178" s="342"/>
      <c r="O178" s="343"/>
      <c r="P178" s="343"/>
      <c r="Q178" s="344"/>
      <c r="R178" s="192" t="b">
        <v>0</v>
      </c>
      <c r="S178" s="62"/>
      <c r="T178" s="64"/>
      <c r="U178" s="65"/>
      <c r="V178" s="59">
        <f t="shared" si="9"/>
        <v>0</v>
      </c>
      <c r="Y178" s="60">
        <f t="shared" si="12"/>
        <v>0</v>
      </c>
      <c r="Z178" s="60" t="str">
        <f t="shared" si="13"/>
        <v/>
      </c>
      <c r="AA178" s="60" t="str">
        <f t="shared" si="13"/>
        <v/>
      </c>
      <c r="AB178" s="60" t="str">
        <f t="shared" si="13"/>
        <v/>
      </c>
      <c r="AC178" s="60" t="str">
        <f t="shared" si="13"/>
        <v/>
      </c>
    </row>
    <row r="179" spans="1:29" s="60" customFormat="1" ht="33.75" customHeight="1">
      <c r="A179" s="61">
        <v>158</v>
      </c>
      <c r="B179" s="339"/>
      <c r="C179" s="340"/>
      <c r="D179" s="341"/>
      <c r="E179" s="54"/>
      <c r="F179" s="62"/>
      <c r="G179" s="62"/>
      <c r="H179" s="62"/>
      <c r="I179" s="62"/>
      <c r="J179" s="178"/>
      <c r="K179" s="171"/>
      <c r="L179" s="175">
        <f t="shared" si="11"/>
        <v>0</v>
      </c>
      <c r="M179" s="192" t="b">
        <v>0</v>
      </c>
      <c r="N179" s="342"/>
      <c r="O179" s="343"/>
      <c r="P179" s="343"/>
      <c r="Q179" s="344"/>
      <c r="R179" s="192" t="b">
        <v>0</v>
      </c>
      <c r="S179" s="62"/>
      <c r="T179" s="64"/>
      <c r="U179" s="65"/>
      <c r="V179" s="59">
        <f t="shared" si="9"/>
        <v>0</v>
      </c>
      <c r="Y179" s="60">
        <f t="shared" si="12"/>
        <v>0</v>
      </c>
      <c r="Z179" s="60" t="str">
        <f t="shared" si="13"/>
        <v/>
      </c>
      <c r="AA179" s="60" t="str">
        <f t="shared" si="13"/>
        <v/>
      </c>
      <c r="AB179" s="60" t="str">
        <f t="shared" si="13"/>
        <v/>
      </c>
      <c r="AC179" s="60" t="str">
        <f t="shared" si="13"/>
        <v/>
      </c>
    </row>
    <row r="180" spans="1:29" s="60" customFormat="1" ht="33.75" customHeight="1">
      <c r="A180" s="61">
        <v>159</v>
      </c>
      <c r="B180" s="339"/>
      <c r="C180" s="340"/>
      <c r="D180" s="341"/>
      <c r="E180" s="54"/>
      <c r="F180" s="62"/>
      <c r="G180" s="62"/>
      <c r="H180" s="62"/>
      <c r="I180" s="62"/>
      <c r="J180" s="178"/>
      <c r="K180" s="171"/>
      <c r="L180" s="175">
        <f t="shared" si="11"/>
        <v>0</v>
      </c>
      <c r="M180" s="192" t="b">
        <v>0</v>
      </c>
      <c r="N180" s="342"/>
      <c r="O180" s="343"/>
      <c r="P180" s="343"/>
      <c r="Q180" s="344"/>
      <c r="R180" s="192" t="b">
        <v>0</v>
      </c>
      <c r="S180" s="62"/>
      <c r="T180" s="64"/>
      <c r="U180" s="65"/>
      <c r="V180" s="59">
        <f t="shared" si="9"/>
        <v>0</v>
      </c>
      <c r="Y180" s="60">
        <f t="shared" si="12"/>
        <v>0</v>
      </c>
      <c r="Z180" s="60" t="str">
        <f t="shared" si="13"/>
        <v/>
      </c>
      <c r="AA180" s="60" t="str">
        <f t="shared" si="13"/>
        <v/>
      </c>
      <c r="AB180" s="60" t="str">
        <f t="shared" si="13"/>
        <v/>
      </c>
      <c r="AC180" s="60" t="str">
        <f t="shared" si="13"/>
        <v/>
      </c>
    </row>
    <row r="181" spans="1:29" s="60" customFormat="1" ht="33.75" customHeight="1">
      <c r="A181" s="61">
        <v>160</v>
      </c>
      <c r="B181" s="339"/>
      <c r="C181" s="340"/>
      <c r="D181" s="341"/>
      <c r="E181" s="54"/>
      <c r="F181" s="62"/>
      <c r="G181" s="62"/>
      <c r="H181" s="62"/>
      <c r="I181" s="62"/>
      <c r="J181" s="178"/>
      <c r="K181" s="171"/>
      <c r="L181" s="175">
        <f t="shared" si="11"/>
        <v>0</v>
      </c>
      <c r="M181" s="192" t="b">
        <v>0</v>
      </c>
      <c r="N181" s="342"/>
      <c r="O181" s="343"/>
      <c r="P181" s="343"/>
      <c r="Q181" s="344"/>
      <c r="R181" s="192" t="b">
        <v>0</v>
      </c>
      <c r="S181" s="62"/>
      <c r="T181" s="64"/>
      <c r="U181" s="65"/>
      <c r="V181" s="59">
        <f t="shared" si="9"/>
        <v>0</v>
      </c>
      <c r="Y181" s="60">
        <f t="shared" si="12"/>
        <v>0</v>
      </c>
      <c r="Z181" s="60" t="str">
        <f t="shared" si="13"/>
        <v/>
      </c>
      <c r="AA181" s="60" t="str">
        <f t="shared" si="13"/>
        <v/>
      </c>
      <c r="AB181" s="60" t="str">
        <f t="shared" si="13"/>
        <v/>
      </c>
      <c r="AC181" s="60" t="str">
        <f t="shared" si="13"/>
        <v/>
      </c>
    </row>
    <row r="182" spans="1:29" s="60" customFormat="1" ht="33.75" customHeight="1">
      <c r="A182" s="61">
        <v>161</v>
      </c>
      <c r="B182" s="339"/>
      <c r="C182" s="340"/>
      <c r="D182" s="341"/>
      <c r="E182" s="54"/>
      <c r="F182" s="62"/>
      <c r="G182" s="62"/>
      <c r="H182" s="62"/>
      <c r="I182" s="62"/>
      <c r="J182" s="178"/>
      <c r="K182" s="171"/>
      <c r="L182" s="175">
        <f t="shared" si="11"/>
        <v>0</v>
      </c>
      <c r="M182" s="192" t="b">
        <v>0</v>
      </c>
      <c r="N182" s="342"/>
      <c r="O182" s="343"/>
      <c r="P182" s="343"/>
      <c r="Q182" s="344"/>
      <c r="R182" s="192" t="b">
        <v>0</v>
      </c>
      <c r="S182" s="62"/>
      <c r="T182" s="64"/>
      <c r="U182" s="65"/>
      <c r="V182" s="59">
        <f t="shared" si="9"/>
        <v>0</v>
      </c>
      <c r="Y182" s="60">
        <f t="shared" si="12"/>
        <v>0</v>
      </c>
      <c r="Z182" s="60" t="str">
        <f t="shared" si="13"/>
        <v/>
      </c>
      <c r="AA182" s="60" t="str">
        <f t="shared" si="13"/>
        <v/>
      </c>
      <c r="AB182" s="60" t="str">
        <f t="shared" si="13"/>
        <v/>
      </c>
      <c r="AC182" s="60" t="str">
        <f t="shared" si="13"/>
        <v/>
      </c>
    </row>
    <row r="183" spans="1:29" s="60" customFormat="1" ht="33.75" customHeight="1">
      <c r="A183" s="61">
        <v>162</v>
      </c>
      <c r="B183" s="339"/>
      <c r="C183" s="340"/>
      <c r="D183" s="341"/>
      <c r="E183" s="54"/>
      <c r="F183" s="62"/>
      <c r="G183" s="62"/>
      <c r="H183" s="62"/>
      <c r="I183" s="62"/>
      <c r="J183" s="178"/>
      <c r="K183" s="171"/>
      <c r="L183" s="175">
        <f t="shared" si="11"/>
        <v>0</v>
      </c>
      <c r="M183" s="192" t="b">
        <v>0</v>
      </c>
      <c r="N183" s="342"/>
      <c r="O183" s="343"/>
      <c r="P183" s="343"/>
      <c r="Q183" s="344"/>
      <c r="R183" s="192" t="b">
        <v>0</v>
      </c>
      <c r="S183" s="62"/>
      <c r="T183" s="64"/>
      <c r="U183" s="65"/>
      <c r="V183" s="59">
        <f t="shared" si="9"/>
        <v>0</v>
      </c>
      <c r="Y183" s="60">
        <f t="shared" si="12"/>
        <v>0</v>
      </c>
      <c r="Z183" s="60" t="str">
        <f t="shared" si="13"/>
        <v/>
      </c>
      <c r="AA183" s="60" t="str">
        <f t="shared" si="13"/>
        <v/>
      </c>
      <c r="AB183" s="60" t="str">
        <f t="shared" si="13"/>
        <v/>
      </c>
      <c r="AC183" s="60" t="str">
        <f t="shared" si="13"/>
        <v/>
      </c>
    </row>
    <row r="184" spans="1:29" s="60" customFormat="1" ht="33.75" customHeight="1">
      <c r="A184" s="61">
        <v>163</v>
      </c>
      <c r="B184" s="339"/>
      <c r="C184" s="340"/>
      <c r="D184" s="341"/>
      <c r="E184" s="54"/>
      <c r="F184" s="62"/>
      <c r="G184" s="62"/>
      <c r="H184" s="62"/>
      <c r="I184" s="62"/>
      <c r="J184" s="178"/>
      <c r="K184" s="171"/>
      <c r="L184" s="175">
        <f t="shared" si="11"/>
        <v>0</v>
      </c>
      <c r="M184" s="192" t="b">
        <v>0</v>
      </c>
      <c r="N184" s="342"/>
      <c r="O184" s="343"/>
      <c r="P184" s="343"/>
      <c r="Q184" s="344"/>
      <c r="R184" s="192" t="b">
        <v>0</v>
      </c>
      <c r="S184" s="62"/>
      <c r="T184" s="64"/>
      <c r="U184" s="65"/>
      <c r="V184" s="59">
        <f t="shared" si="9"/>
        <v>0</v>
      </c>
      <c r="Y184" s="60">
        <f t="shared" si="12"/>
        <v>0</v>
      </c>
      <c r="Z184" s="60" t="str">
        <f t="shared" si="13"/>
        <v/>
      </c>
      <c r="AA184" s="60" t="str">
        <f t="shared" si="13"/>
        <v/>
      </c>
      <c r="AB184" s="60" t="str">
        <f t="shared" si="13"/>
        <v/>
      </c>
      <c r="AC184" s="60" t="str">
        <f t="shared" si="13"/>
        <v/>
      </c>
    </row>
    <row r="185" spans="1:29" s="60" customFormat="1" ht="33.75" customHeight="1">
      <c r="A185" s="61">
        <v>164</v>
      </c>
      <c r="B185" s="339"/>
      <c r="C185" s="340"/>
      <c r="D185" s="341"/>
      <c r="E185" s="54"/>
      <c r="F185" s="62"/>
      <c r="G185" s="62"/>
      <c r="H185" s="62"/>
      <c r="I185" s="62"/>
      <c r="J185" s="178"/>
      <c r="K185" s="171"/>
      <c r="L185" s="175">
        <f t="shared" si="11"/>
        <v>0</v>
      </c>
      <c r="M185" s="192" t="b">
        <v>0</v>
      </c>
      <c r="N185" s="342"/>
      <c r="O185" s="343"/>
      <c r="P185" s="343"/>
      <c r="Q185" s="344"/>
      <c r="R185" s="192" t="b">
        <v>0</v>
      </c>
      <c r="S185" s="62"/>
      <c r="T185" s="64"/>
      <c r="U185" s="65"/>
      <c r="V185" s="59">
        <f t="shared" si="9"/>
        <v>0</v>
      </c>
      <c r="Y185" s="60">
        <f t="shared" si="12"/>
        <v>0</v>
      </c>
      <c r="Z185" s="60" t="str">
        <f t="shared" si="13"/>
        <v/>
      </c>
      <c r="AA185" s="60" t="str">
        <f t="shared" si="13"/>
        <v/>
      </c>
      <c r="AB185" s="60" t="str">
        <f t="shared" si="13"/>
        <v/>
      </c>
      <c r="AC185" s="60" t="str">
        <f t="shared" si="13"/>
        <v/>
      </c>
    </row>
    <row r="186" spans="1:29" s="60" customFormat="1" ht="33.75" customHeight="1">
      <c r="A186" s="61">
        <v>165</v>
      </c>
      <c r="B186" s="339"/>
      <c r="C186" s="340"/>
      <c r="D186" s="341"/>
      <c r="E186" s="54"/>
      <c r="F186" s="62"/>
      <c r="G186" s="62"/>
      <c r="H186" s="62"/>
      <c r="I186" s="62"/>
      <c r="J186" s="178"/>
      <c r="K186" s="171"/>
      <c r="L186" s="175">
        <f t="shared" si="11"/>
        <v>0</v>
      </c>
      <c r="M186" s="192" t="b">
        <v>0</v>
      </c>
      <c r="N186" s="342"/>
      <c r="O186" s="343"/>
      <c r="P186" s="343"/>
      <c r="Q186" s="344"/>
      <c r="R186" s="192" t="b">
        <v>0</v>
      </c>
      <c r="S186" s="62"/>
      <c r="T186" s="64"/>
      <c r="U186" s="65"/>
      <c r="V186" s="59">
        <f t="shared" si="9"/>
        <v>0</v>
      </c>
      <c r="Y186" s="60">
        <f t="shared" si="12"/>
        <v>0</v>
      </c>
      <c r="Z186" s="60" t="str">
        <f t="shared" si="13"/>
        <v/>
      </c>
      <c r="AA186" s="60" t="str">
        <f t="shared" si="13"/>
        <v/>
      </c>
      <c r="AB186" s="60" t="str">
        <f t="shared" si="13"/>
        <v/>
      </c>
      <c r="AC186" s="60" t="str">
        <f t="shared" si="13"/>
        <v/>
      </c>
    </row>
    <row r="187" spans="1:29" s="60" customFormat="1" ht="33.75" customHeight="1">
      <c r="A187" s="61">
        <v>166</v>
      </c>
      <c r="B187" s="339"/>
      <c r="C187" s="340"/>
      <c r="D187" s="341"/>
      <c r="E187" s="54"/>
      <c r="F187" s="62"/>
      <c r="G187" s="62"/>
      <c r="H187" s="62"/>
      <c r="I187" s="62"/>
      <c r="J187" s="178"/>
      <c r="K187" s="171"/>
      <c r="L187" s="175">
        <f t="shared" si="11"/>
        <v>0</v>
      </c>
      <c r="M187" s="192" t="b">
        <v>0</v>
      </c>
      <c r="N187" s="342"/>
      <c r="O187" s="343"/>
      <c r="P187" s="343"/>
      <c r="Q187" s="344"/>
      <c r="R187" s="192" t="b">
        <v>0</v>
      </c>
      <c r="S187" s="62"/>
      <c r="T187" s="64"/>
      <c r="U187" s="65"/>
      <c r="V187" s="59">
        <f t="shared" si="9"/>
        <v>0</v>
      </c>
      <c r="Y187" s="60">
        <f t="shared" si="12"/>
        <v>0</v>
      </c>
      <c r="Z187" s="60" t="str">
        <f t="shared" si="13"/>
        <v/>
      </c>
      <c r="AA187" s="60" t="str">
        <f t="shared" si="13"/>
        <v/>
      </c>
      <c r="AB187" s="60" t="str">
        <f t="shared" si="13"/>
        <v/>
      </c>
      <c r="AC187" s="60" t="str">
        <f t="shared" si="13"/>
        <v/>
      </c>
    </row>
    <row r="188" spans="1:29" s="60" customFormat="1" ht="33.75" customHeight="1">
      <c r="A188" s="61">
        <v>167</v>
      </c>
      <c r="B188" s="339"/>
      <c r="C188" s="340"/>
      <c r="D188" s="341"/>
      <c r="E188" s="54"/>
      <c r="F188" s="62"/>
      <c r="G188" s="62"/>
      <c r="H188" s="62"/>
      <c r="I188" s="62"/>
      <c r="J188" s="178"/>
      <c r="K188" s="171"/>
      <c r="L188" s="175">
        <f t="shared" si="11"/>
        <v>0</v>
      </c>
      <c r="M188" s="192" t="b">
        <v>0</v>
      </c>
      <c r="N188" s="342"/>
      <c r="O188" s="343"/>
      <c r="P188" s="343"/>
      <c r="Q188" s="344"/>
      <c r="R188" s="192" t="b">
        <v>0</v>
      </c>
      <c r="S188" s="62"/>
      <c r="T188" s="64"/>
      <c r="U188" s="65"/>
      <c r="V188" s="59">
        <f t="shared" si="9"/>
        <v>0</v>
      </c>
      <c r="Y188" s="60">
        <f t="shared" si="12"/>
        <v>0</v>
      </c>
      <c r="Z188" s="60" t="str">
        <f t="shared" si="13"/>
        <v/>
      </c>
      <c r="AA188" s="60" t="str">
        <f t="shared" si="13"/>
        <v/>
      </c>
      <c r="AB188" s="60" t="str">
        <f t="shared" si="13"/>
        <v/>
      </c>
      <c r="AC188" s="60" t="str">
        <f t="shared" si="13"/>
        <v/>
      </c>
    </row>
    <row r="189" spans="1:29" s="60" customFormat="1" ht="33.75" customHeight="1">
      <c r="A189" s="61">
        <v>168</v>
      </c>
      <c r="B189" s="339"/>
      <c r="C189" s="340"/>
      <c r="D189" s="341"/>
      <c r="E189" s="54"/>
      <c r="F189" s="62"/>
      <c r="G189" s="62"/>
      <c r="H189" s="62"/>
      <c r="I189" s="62"/>
      <c r="J189" s="178"/>
      <c r="K189" s="171"/>
      <c r="L189" s="175">
        <f t="shared" si="11"/>
        <v>0</v>
      </c>
      <c r="M189" s="192" t="b">
        <v>0</v>
      </c>
      <c r="N189" s="342"/>
      <c r="O189" s="343"/>
      <c r="P189" s="343"/>
      <c r="Q189" s="344"/>
      <c r="R189" s="192" t="b">
        <v>0</v>
      </c>
      <c r="S189" s="62"/>
      <c r="T189" s="64"/>
      <c r="U189" s="65"/>
      <c r="V189" s="59">
        <f t="shared" si="9"/>
        <v>0</v>
      </c>
      <c r="Y189" s="60">
        <f t="shared" si="12"/>
        <v>0</v>
      </c>
      <c r="Z189" s="60" t="str">
        <f t="shared" si="13"/>
        <v/>
      </c>
      <c r="AA189" s="60" t="str">
        <f t="shared" si="13"/>
        <v/>
      </c>
      <c r="AB189" s="60" t="str">
        <f t="shared" si="13"/>
        <v/>
      </c>
      <c r="AC189" s="60" t="str">
        <f t="shared" si="13"/>
        <v/>
      </c>
    </row>
    <row r="190" spans="1:29" s="60" customFormat="1" ht="33.75" customHeight="1">
      <c r="A190" s="61">
        <v>169</v>
      </c>
      <c r="B190" s="339"/>
      <c r="C190" s="340"/>
      <c r="D190" s="341"/>
      <c r="E190" s="54"/>
      <c r="F190" s="62"/>
      <c r="G190" s="62"/>
      <c r="H190" s="62"/>
      <c r="I190" s="62"/>
      <c r="J190" s="178"/>
      <c r="K190" s="171"/>
      <c r="L190" s="175">
        <f t="shared" si="11"/>
        <v>0</v>
      </c>
      <c r="M190" s="192" t="b">
        <v>0</v>
      </c>
      <c r="N190" s="342"/>
      <c r="O190" s="343"/>
      <c r="P190" s="343"/>
      <c r="Q190" s="344"/>
      <c r="R190" s="192" t="b">
        <v>0</v>
      </c>
      <c r="S190" s="62"/>
      <c r="T190" s="64"/>
      <c r="U190" s="65"/>
      <c r="V190" s="59">
        <f t="shared" si="9"/>
        <v>0</v>
      </c>
      <c r="Y190" s="60">
        <f t="shared" si="12"/>
        <v>0</v>
      </c>
      <c r="Z190" s="60" t="str">
        <f t="shared" si="13"/>
        <v/>
      </c>
      <c r="AA190" s="60" t="str">
        <f t="shared" si="13"/>
        <v/>
      </c>
      <c r="AB190" s="60" t="str">
        <f t="shared" si="13"/>
        <v/>
      </c>
      <c r="AC190" s="60" t="str">
        <f t="shared" si="13"/>
        <v/>
      </c>
    </row>
    <row r="191" spans="1:29" s="60" customFormat="1" ht="33.75" customHeight="1">
      <c r="A191" s="61">
        <v>170</v>
      </c>
      <c r="B191" s="339"/>
      <c r="C191" s="340"/>
      <c r="D191" s="341"/>
      <c r="E191" s="54"/>
      <c r="F191" s="62"/>
      <c r="G191" s="62"/>
      <c r="H191" s="62"/>
      <c r="I191" s="62"/>
      <c r="J191" s="178"/>
      <c r="K191" s="171"/>
      <c r="L191" s="175">
        <f t="shared" si="11"/>
        <v>0</v>
      </c>
      <c r="M191" s="192" t="b">
        <v>0</v>
      </c>
      <c r="N191" s="342"/>
      <c r="O191" s="343"/>
      <c r="P191" s="343"/>
      <c r="Q191" s="344"/>
      <c r="R191" s="192" t="b">
        <v>0</v>
      </c>
      <c r="S191" s="62"/>
      <c r="T191" s="64"/>
      <c r="U191" s="65"/>
      <c r="V191" s="59">
        <f t="shared" si="9"/>
        <v>0</v>
      </c>
      <c r="Y191" s="60">
        <f t="shared" si="12"/>
        <v>0</v>
      </c>
      <c r="Z191" s="60" t="str">
        <f t="shared" si="13"/>
        <v/>
      </c>
      <c r="AA191" s="60" t="str">
        <f t="shared" si="13"/>
        <v/>
      </c>
      <c r="AB191" s="60" t="str">
        <f t="shared" si="13"/>
        <v/>
      </c>
      <c r="AC191" s="60" t="str">
        <f t="shared" si="13"/>
        <v/>
      </c>
    </row>
    <row r="192" spans="1:29" s="60" customFormat="1" ht="33.75" customHeight="1">
      <c r="A192" s="61">
        <v>171</v>
      </c>
      <c r="B192" s="339"/>
      <c r="C192" s="340"/>
      <c r="D192" s="341"/>
      <c r="E192" s="54"/>
      <c r="F192" s="62"/>
      <c r="G192" s="62"/>
      <c r="H192" s="62"/>
      <c r="I192" s="62"/>
      <c r="J192" s="178"/>
      <c r="K192" s="171"/>
      <c r="L192" s="175">
        <f t="shared" si="11"/>
        <v>0</v>
      </c>
      <c r="M192" s="192" t="b">
        <v>0</v>
      </c>
      <c r="N192" s="342"/>
      <c r="O192" s="343"/>
      <c r="P192" s="343"/>
      <c r="Q192" s="344"/>
      <c r="R192" s="192" t="b">
        <v>0</v>
      </c>
      <c r="S192" s="62"/>
      <c r="T192" s="64"/>
      <c r="U192" s="65"/>
      <c r="V192" s="59">
        <f t="shared" si="9"/>
        <v>0</v>
      </c>
      <c r="Y192" s="60">
        <f t="shared" si="12"/>
        <v>0</v>
      </c>
      <c r="Z192" s="60" t="str">
        <f t="shared" si="13"/>
        <v/>
      </c>
      <c r="AA192" s="60" t="str">
        <f t="shared" si="13"/>
        <v/>
      </c>
      <c r="AB192" s="60" t="str">
        <f t="shared" si="13"/>
        <v/>
      </c>
      <c r="AC192" s="60" t="str">
        <f t="shared" si="13"/>
        <v/>
      </c>
    </row>
    <row r="193" spans="1:29" s="60" customFormat="1" ht="33.75" customHeight="1">
      <c r="A193" s="61">
        <v>172</v>
      </c>
      <c r="B193" s="339"/>
      <c r="C193" s="340"/>
      <c r="D193" s="341"/>
      <c r="E193" s="54"/>
      <c r="F193" s="62"/>
      <c r="G193" s="62"/>
      <c r="H193" s="62"/>
      <c r="I193" s="62"/>
      <c r="J193" s="178"/>
      <c r="K193" s="171"/>
      <c r="L193" s="175">
        <f t="shared" si="11"/>
        <v>0</v>
      </c>
      <c r="M193" s="192" t="b">
        <v>0</v>
      </c>
      <c r="N193" s="342"/>
      <c r="O193" s="343"/>
      <c r="P193" s="343"/>
      <c r="Q193" s="344"/>
      <c r="R193" s="192" t="b">
        <v>0</v>
      </c>
      <c r="S193" s="62"/>
      <c r="T193" s="64"/>
      <c r="U193" s="65"/>
      <c r="V193" s="59">
        <f t="shared" si="9"/>
        <v>0</v>
      </c>
      <c r="Y193" s="60">
        <f t="shared" si="12"/>
        <v>0</v>
      </c>
      <c r="Z193" s="60" t="str">
        <f t="shared" si="13"/>
        <v/>
      </c>
      <c r="AA193" s="60" t="str">
        <f t="shared" si="13"/>
        <v/>
      </c>
      <c r="AB193" s="60" t="str">
        <f t="shared" si="13"/>
        <v/>
      </c>
      <c r="AC193" s="60" t="str">
        <f t="shared" si="13"/>
        <v/>
      </c>
    </row>
    <row r="194" spans="1:29" s="60" customFormat="1" ht="33.75" customHeight="1">
      <c r="A194" s="61">
        <v>173</v>
      </c>
      <c r="B194" s="339"/>
      <c r="C194" s="340"/>
      <c r="D194" s="341"/>
      <c r="E194" s="54"/>
      <c r="F194" s="62"/>
      <c r="G194" s="62"/>
      <c r="H194" s="62"/>
      <c r="I194" s="62"/>
      <c r="J194" s="178"/>
      <c r="K194" s="171"/>
      <c r="L194" s="175">
        <f t="shared" si="11"/>
        <v>0</v>
      </c>
      <c r="M194" s="192" t="b">
        <v>0</v>
      </c>
      <c r="N194" s="342"/>
      <c r="O194" s="343"/>
      <c r="P194" s="343"/>
      <c r="Q194" s="344"/>
      <c r="R194" s="192" t="b">
        <v>0</v>
      </c>
      <c r="S194" s="62"/>
      <c r="T194" s="64"/>
      <c r="U194" s="65"/>
      <c r="V194" s="59">
        <f t="shared" si="9"/>
        <v>0</v>
      </c>
      <c r="Y194" s="60">
        <f t="shared" si="12"/>
        <v>0</v>
      </c>
      <c r="Z194" s="60" t="str">
        <f t="shared" si="13"/>
        <v/>
      </c>
      <c r="AA194" s="60" t="str">
        <f t="shared" si="13"/>
        <v/>
      </c>
      <c r="AB194" s="60" t="str">
        <f t="shared" si="13"/>
        <v/>
      </c>
      <c r="AC194" s="60" t="str">
        <f t="shared" si="13"/>
        <v/>
      </c>
    </row>
    <row r="195" spans="1:29" s="60" customFormat="1" ht="33.75" customHeight="1">
      <c r="A195" s="61">
        <v>174</v>
      </c>
      <c r="B195" s="339"/>
      <c r="C195" s="340"/>
      <c r="D195" s="341"/>
      <c r="E195" s="54"/>
      <c r="F195" s="62"/>
      <c r="G195" s="62"/>
      <c r="H195" s="62"/>
      <c r="I195" s="62"/>
      <c r="J195" s="178"/>
      <c r="K195" s="171"/>
      <c r="L195" s="175">
        <f t="shared" si="11"/>
        <v>0</v>
      </c>
      <c r="M195" s="192" t="b">
        <v>0</v>
      </c>
      <c r="N195" s="342"/>
      <c r="O195" s="343"/>
      <c r="P195" s="343"/>
      <c r="Q195" s="344"/>
      <c r="R195" s="192" t="b">
        <v>0</v>
      </c>
      <c r="S195" s="62"/>
      <c r="T195" s="64"/>
      <c r="U195" s="65"/>
      <c r="V195" s="59">
        <f t="shared" si="9"/>
        <v>0</v>
      </c>
      <c r="Y195" s="60">
        <f t="shared" si="12"/>
        <v>0</v>
      </c>
      <c r="Z195" s="60" t="str">
        <f t="shared" si="13"/>
        <v/>
      </c>
      <c r="AA195" s="60" t="str">
        <f t="shared" si="13"/>
        <v/>
      </c>
      <c r="AB195" s="60" t="str">
        <f t="shared" si="13"/>
        <v/>
      </c>
      <c r="AC195" s="60" t="str">
        <f t="shared" si="13"/>
        <v/>
      </c>
    </row>
    <row r="196" spans="1:29" s="60" customFormat="1" ht="33.75" customHeight="1">
      <c r="A196" s="61">
        <v>175</v>
      </c>
      <c r="B196" s="339"/>
      <c r="C196" s="340"/>
      <c r="D196" s="341"/>
      <c r="E196" s="54"/>
      <c r="F196" s="62"/>
      <c r="G196" s="62"/>
      <c r="H196" s="62"/>
      <c r="I196" s="62"/>
      <c r="J196" s="178"/>
      <c r="K196" s="171"/>
      <c r="L196" s="175">
        <f t="shared" si="11"/>
        <v>0</v>
      </c>
      <c r="M196" s="192" t="b">
        <v>0</v>
      </c>
      <c r="N196" s="342"/>
      <c r="O196" s="343"/>
      <c r="P196" s="343"/>
      <c r="Q196" s="344"/>
      <c r="R196" s="192" t="b">
        <v>0</v>
      </c>
      <c r="S196" s="62"/>
      <c r="T196" s="64"/>
      <c r="U196" s="65"/>
      <c r="V196" s="59">
        <f t="shared" si="9"/>
        <v>0</v>
      </c>
      <c r="Y196" s="60">
        <f t="shared" si="12"/>
        <v>0</v>
      </c>
      <c r="Z196" s="60" t="str">
        <f t="shared" si="13"/>
        <v/>
      </c>
      <c r="AA196" s="60" t="str">
        <f t="shared" si="13"/>
        <v/>
      </c>
      <c r="AB196" s="60" t="str">
        <f t="shared" si="13"/>
        <v/>
      </c>
      <c r="AC196" s="60" t="str">
        <f t="shared" si="13"/>
        <v/>
      </c>
    </row>
    <row r="197" spans="1:29" s="60" customFormat="1" ht="33.75" customHeight="1">
      <c r="A197" s="61">
        <v>176</v>
      </c>
      <c r="B197" s="339"/>
      <c r="C197" s="340"/>
      <c r="D197" s="341"/>
      <c r="E197" s="54"/>
      <c r="F197" s="62"/>
      <c r="G197" s="62"/>
      <c r="H197" s="62"/>
      <c r="I197" s="62"/>
      <c r="J197" s="178"/>
      <c r="K197" s="171"/>
      <c r="L197" s="175">
        <f t="shared" si="11"/>
        <v>0</v>
      </c>
      <c r="M197" s="192" t="b">
        <v>0</v>
      </c>
      <c r="N197" s="342"/>
      <c r="O197" s="343"/>
      <c r="P197" s="343"/>
      <c r="Q197" s="344"/>
      <c r="R197" s="192" t="b">
        <v>0</v>
      </c>
      <c r="S197" s="62"/>
      <c r="T197" s="64"/>
      <c r="U197" s="65"/>
      <c r="V197" s="59">
        <f t="shared" si="9"/>
        <v>0</v>
      </c>
      <c r="Y197" s="60">
        <f t="shared" si="12"/>
        <v>0</v>
      </c>
      <c r="Z197" s="60" t="str">
        <f t="shared" si="13"/>
        <v/>
      </c>
      <c r="AA197" s="60" t="str">
        <f t="shared" si="13"/>
        <v/>
      </c>
      <c r="AB197" s="60" t="str">
        <f t="shared" si="13"/>
        <v/>
      </c>
      <c r="AC197" s="60" t="str">
        <f t="shared" si="13"/>
        <v/>
      </c>
    </row>
    <row r="198" spans="1:29" s="60" customFormat="1" ht="33.75" customHeight="1">
      <c r="A198" s="61">
        <v>177</v>
      </c>
      <c r="B198" s="339"/>
      <c r="C198" s="340"/>
      <c r="D198" s="341"/>
      <c r="E198" s="54"/>
      <c r="F198" s="62"/>
      <c r="G198" s="62"/>
      <c r="H198" s="62"/>
      <c r="I198" s="62"/>
      <c r="J198" s="178"/>
      <c r="K198" s="171"/>
      <c r="L198" s="175">
        <f t="shared" si="11"/>
        <v>0</v>
      </c>
      <c r="M198" s="192" t="b">
        <v>0</v>
      </c>
      <c r="N198" s="342"/>
      <c r="O198" s="343"/>
      <c r="P198" s="343"/>
      <c r="Q198" s="344"/>
      <c r="R198" s="192" t="b">
        <v>0</v>
      </c>
      <c r="S198" s="62"/>
      <c r="T198" s="64"/>
      <c r="U198" s="65"/>
      <c r="V198" s="59">
        <f t="shared" si="9"/>
        <v>0</v>
      </c>
      <c r="Y198" s="60">
        <f t="shared" si="12"/>
        <v>0</v>
      </c>
      <c r="Z198" s="60" t="str">
        <f t="shared" si="13"/>
        <v/>
      </c>
      <c r="AA198" s="60" t="str">
        <f t="shared" si="13"/>
        <v/>
      </c>
      <c r="AB198" s="60" t="str">
        <f t="shared" si="13"/>
        <v/>
      </c>
      <c r="AC198" s="60" t="str">
        <f t="shared" si="13"/>
        <v/>
      </c>
    </row>
    <row r="199" spans="1:29" s="60" customFormat="1" ht="33.75" customHeight="1">
      <c r="A199" s="61">
        <v>178</v>
      </c>
      <c r="B199" s="339"/>
      <c r="C199" s="340"/>
      <c r="D199" s="341"/>
      <c r="E199" s="54"/>
      <c r="F199" s="62"/>
      <c r="G199" s="62"/>
      <c r="H199" s="62"/>
      <c r="I199" s="62"/>
      <c r="J199" s="178"/>
      <c r="K199" s="171"/>
      <c r="L199" s="175">
        <f t="shared" si="11"/>
        <v>0</v>
      </c>
      <c r="M199" s="192" t="b">
        <v>0</v>
      </c>
      <c r="N199" s="342"/>
      <c r="O199" s="343"/>
      <c r="P199" s="343"/>
      <c r="Q199" s="344"/>
      <c r="R199" s="192" t="b">
        <v>0</v>
      </c>
      <c r="S199" s="62"/>
      <c r="T199" s="64"/>
      <c r="U199" s="65"/>
      <c r="V199" s="59">
        <f t="shared" si="9"/>
        <v>0</v>
      </c>
      <c r="Y199" s="60">
        <f t="shared" si="12"/>
        <v>0</v>
      </c>
      <c r="Z199" s="60" t="str">
        <f t="shared" si="13"/>
        <v/>
      </c>
      <c r="AA199" s="60" t="str">
        <f t="shared" si="13"/>
        <v/>
      </c>
      <c r="AB199" s="60" t="str">
        <f t="shared" si="13"/>
        <v/>
      </c>
      <c r="AC199" s="60" t="str">
        <f t="shared" si="13"/>
        <v/>
      </c>
    </row>
    <row r="200" spans="1:29" s="60" customFormat="1" ht="33.75" customHeight="1">
      <c r="A200" s="61">
        <v>179</v>
      </c>
      <c r="B200" s="339"/>
      <c r="C200" s="340"/>
      <c r="D200" s="341"/>
      <c r="E200" s="54"/>
      <c r="F200" s="62"/>
      <c r="G200" s="62"/>
      <c r="H200" s="62"/>
      <c r="I200" s="62"/>
      <c r="J200" s="178"/>
      <c r="K200" s="171"/>
      <c r="L200" s="175">
        <f t="shared" si="11"/>
        <v>0</v>
      </c>
      <c r="M200" s="192" t="b">
        <v>0</v>
      </c>
      <c r="N200" s="342"/>
      <c r="O200" s="343"/>
      <c r="P200" s="343"/>
      <c r="Q200" s="344"/>
      <c r="R200" s="192" t="b">
        <v>0</v>
      </c>
      <c r="S200" s="62"/>
      <c r="T200" s="64"/>
      <c r="U200" s="65"/>
      <c r="V200" s="59">
        <f t="shared" si="9"/>
        <v>0</v>
      </c>
      <c r="Y200" s="60">
        <f t="shared" si="12"/>
        <v>0</v>
      </c>
      <c r="Z200" s="60" t="str">
        <f t="shared" si="13"/>
        <v/>
      </c>
      <c r="AA200" s="60" t="str">
        <f t="shared" si="13"/>
        <v/>
      </c>
      <c r="AB200" s="60" t="str">
        <f t="shared" si="13"/>
        <v/>
      </c>
      <c r="AC200" s="60" t="str">
        <f t="shared" si="13"/>
        <v/>
      </c>
    </row>
    <row r="201" spans="1:29" s="60" customFormat="1" ht="33.75" customHeight="1">
      <c r="A201" s="61">
        <v>180</v>
      </c>
      <c r="B201" s="339"/>
      <c r="C201" s="340"/>
      <c r="D201" s="341"/>
      <c r="E201" s="54"/>
      <c r="F201" s="62"/>
      <c r="G201" s="62"/>
      <c r="H201" s="62"/>
      <c r="I201" s="62"/>
      <c r="J201" s="178"/>
      <c r="K201" s="171"/>
      <c r="L201" s="175">
        <f t="shared" si="11"/>
        <v>0</v>
      </c>
      <c r="M201" s="192" t="b">
        <v>0</v>
      </c>
      <c r="N201" s="342"/>
      <c r="O201" s="343"/>
      <c r="P201" s="343"/>
      <c r="Q201" s="344"/>
      <c r="R201" s="192" t="b">
        <v>0</v>
      </c>
      <c r="S201" s="62"/>
      <c r="T201" s="64"/>
      <c r="U201" s="65"/>
      <c r="V201" s="59">
        <f t="shared" si="9"/>
        <v>0</v>
      </c>
      <c r="Y201" s="60">
        <f t="shared" si="12"/>
        <v>0</v>
      </c>
      <c r="Z201" s="60" t="str">
        <f t="shared" si="13"/>
        <v/>
      </c>
      <c r="AA201" s="60" t="str">
        <f t="shared" si="13"/>
        <v/>
      </c>
      <c r="AB201" s="60" t="str">
        <f t="shared" si="13"/>
        <v/>
      </c>
      <c r="AC201" s="60" t="str">
        <f t="shared" si="13"/>
        <v/>
      </c>
    </row>
    <row r="202" spans="1:29" s="60" customFormat="1" ht="33.75" customHeight="1">
      <c r="A202" s="61">
        <v>181</v>
      </c>
      <c r="B202" s="339"/>
      <c r="C202" s="340"/>
      <c r="D202" s="341"/>
      <c r="E202" s="54"/>
      <c r="F202" s="62"/>
      <c r="G202" s="62"/>
      <c r="H202" s="62"/>
      <c r="I202" s="62"/>
      <c r="J202" s="178"/>
      <c r="K202" s="171"/>
      <c r="L202" s="175">
        <f t="shared" si="11"/>
        <v>0</v>
      </c>
      <c r="M202" s="192" t="b">
        <v>0</v>
      </c>
      <c r="N202" s="342"/>
      <c r="O202" s="343"/>
      <c r="P202" s="343"/>
      <c r="Q202" s="344"/>
      <c r="R202" s="192" t="b">
        <v>0</v>
      </c>
      <c r="S202" s="62"/>
      <c r="T202" s="64"/>
      <c r="U202" s="65"/>
      <c r="V202" s="59">
        <f t="shared" si="9"/>
        <v>0</v>
      </c>
      <c r="Y202" s="60">
        <f t="shared" si="12"/>
        <v>0</v>
      </c>
      <c r="Z202" s="60" t="str">
        <f t="shared" si="13"/>
        <v/>
      </c>
      <c r="AA202" s="60" t="str">
        <f t="shared" si="13"/>
        <v/>
      </c>
      <c r="AB202" s="60" t="str">
        <f t="shared" si="13"/>
        <v/>
      </c>
      <c r="AC202" s="60" t="str">
        <f t="shared" si="13"/>
        <v/>
      </c>
    </row>
    <row r="203" spans="1:29" s="60" customFormat="1" ht="33.75" customHeight="1">
      <c r="A203" s="61">
        <v>182</v>
      </c>
      <c r="B203" s="339"/>
      <c r="C203" s="340"/>
      <c r="D203" s="341"/>
      <c r="E203" s="54"/>
      <c r="F203" s="62"/>
      <c r="G203" s="62"/>
      <c r="H203" s="62"/>
      <c r="I203" s="62"/>
      <c r="J203" s="178"/>
      <c r="K203" s="171"/>
      <c r="L203" s="175">
        <f t="shared" si="11"/>
        <v>0</v>
      </c>
      <c r="M203" s="192" t="b">
        <v>0</v>
      </c>
      <c r="N203" s="342"/>
      <c r="O203" s="343"/>
      <c r="P203" s="343"/>
      <c r="Q203" s="344"/>
      <c r="R203" s="192" t="b">
        <v>0</v>
      </c>
      <c r="S203" s="62"/>
      <c r="T203" s="64"/>
      <c r="U203" s="65"/>
      <c r="V203" s="59">
        <f t="shared" si="9"/>
        <v>0</v>
      </c>
      <c r="Y203" s="60">
        <f t="shared" si="12"/>
        <v>0</v>
      </c>
      <c r="Z203" s="60" t="str">
        <f t="shared" si="13"/>
        <v/>
      </c>
      <c r="AA203" s="60" t="str">
        <f t="shared" si="13"/>
        <v/>
      </c>
      <c r="AB203" s="60" t="str">
        <f t="shared" si="13"/>
        <v/>
      </c>
      <c r="AC203" s="60" t="str">
        <f t="shared" si="13"/>
        <v/>
      </c>
    </row>
    <row r="204" spans="1:29" s="60" customFormat="1" ht="33.75" customHeight="1">
      <c r="A204" s="61">
        <v>183</v>
      </c>
      <c r="B204" s="339"/>
      <c r="C204" s="340"/>
      <c r="D204" s="341"/>
      <c r="E204" s="54"/>
      <c r="F204" s="62"/>
      <c r="G204" s="62"/>
      <c r="H204" s="62"/>
      <c r="I204" s="62"/>
      <c r="J204" s="178"/>
      <c r="K204" s="171"/>
      <c r="L204" s="175">
        <f t="shared" si="11"/>
        <v>0</v>
      </c>
      <c r="M204" s="192" t="b">
        <v>0</v>
      </c>
      <c r="N204" s="342"/>
      <c r="O204" s="343"/>
      <c r="P204" s="343"/>
      <c r="Q204" s="344"/>
      <c r="R204" s="192" t="b">
        <v>0</v>
      </c>
      <c r="S204" s="62"/>
      <c r="T204" s="64"/>
      <c r="U204" s="65"/>
      <c r="V204" s="59">
        <f t="shared" si="9"/>
        <v>0</v>
      </c>
      <c r="Y204" s="60">
        <f t="shared" si="12"/>
        <v>0</v>
      </c>
      <c r="Z204" s="60" t="str">
        <f t="shared" si="13"/>
        <v/>
      </c>
      <c r="AA204" s="60" t="str">
        <f t="shared" si="13"/>
        <v/>
      </c>
      <c r="AB204" s="60" t="str">
        <f t="shared" si="13"/>
        <v/>
      </c>
      <c r="AC204" s="60" t="str">
        <f t="shared" si="13"/>
        <v/>
      </c>
    </row>
    <row r="205" spans="1:29" s="60" customFormat="1" ht="33.75" customHeight="1">
      <c r="A205" s="61">
        <v>184</v>
      </c>
      <c r="B205" s="339"/>
      <c r="C205" s="340"/>
      <c r="D205" s="341"/>
      <c r="E205" s="54"/>
      <c r="F205" s="62"/>
      <c r="G205" s="62"/>
      <c r="H205" s="62"/>
      <c r="I205" s="62"/>
      <c r="J205" s="178"/>
      <c r="K205" s="171"/>
      <c r="L205" s="175">
        <f t="shared" si="11"/>
        <v>0</v>
      </c>
      <c r="M205" s="192" t="b">
        <v>0</v>
      </c>
      <c r="N205" s="342"/>
      <c r="O205" s="343"/>
      <c r="P205" s="343"/>
      <c r="Q205" s="344"/>
      <c r="R205" s="192" t="b">
        <v>0</v>
      </c>
      <c r="S205" s="62"/>
      <c r="T205" s="64"/>
      <c r="U205" s="65"/>
      <c r="V205" s="59">
        <f t="shared" si="9"/>
        <v>0</v>
      </c>
      <c r="Y205" s="60">
        <f t="shared" si="12"/>
        <v>0</v>
      </c>
      <c r="Z205" s="60" t="str">
        <f t="shared" si="13"/>
        <v/>
      </c>
      <c r="AA205" s="60" t="str">
        <f t="shared" si="13"/>
        <v/>
      </c>
      <c r="AB205" s="60" t="str">
        <f t="shared" si="13"/>
        <v/>
      </c>
      <c r="AC205" s="60" t="str">
        <f t="shared" si="13"/>
        <v/>
      </c>
    </row>
    <row r="206" spans="1:29" s="60" customFormat="1" ht="33.75" customHeight="1">
      <c r="A206" s="61">
        <v>185</v>
      </c>
      <c r="B206" s="339"/>
      <c r="C206" s="340"/>
      <c r="D206" s="341"/>
      <c r="E206" s="54"/>
      <c r="F206" s="62"/>
      <c r="G206" s="62"/>
      <c r="H206" s="62"/>
      <c r="I206" s="62"/>
      <c r="J206" s="178"/>
      <c r="K206" s="171"/>
      <c r="L206" s="175">
        <f t="shared" si="11"/>
        <v>0</v>
      </c>
      <c r="M206" s="192" t="b">
        <v>0</v>
      </c>
      <c r="N206" s="342"/>
      <c r="O206" s="343"/>
      <c r="P206" s="343"/>
      <c r="Q206" s="344"/>
      <c r="R206" s="192" t="b">
        <v>0</v>
      </c>
      <c r="S206" s="62"/>
      <c r="T206" s="64"/>
      <c r="U206" s="65"/>
      <c r="V206" s="59">
        <f t="shared" si="9"/>
        <v>0</v>
      </c>
      <c r="Y206" s="60">
        <f t="shared" si="12"/>
        <v>0</v>
      </c>
      <c r="Z206" s="60" t="str">
        <f t="shared" si="13"/>
        <v/>
      </c>
      <c r="AA206" s="60" t="str">
        <f t="shared" si="13"/>
        <v/>
      </c>
      <c r="AB206" s="60" t="str">
        <f t="shared" si="13"/>
        <v/>
      </c>
      <c r="AC206" s="60" t="str">
        <f t="shared" si="13"/>
        <v/>
      </c>
    </row>
    <row r="207" spans="1:29" s="60" customFormat="1" ht="33.75" customHeight="1">
      <c r="A207" s="61">
        <v>186</v>
      </c>
      <c r="B207" s="339"/>
      <c r="C207" s="340"/>
      <c r="D207" s="341"/>
      <c r="E207" s="54"/>
      <c r="F207" s="62"/>
      <c r="G207" s="62"/>
      <c r="H207" s="62"/>
      <c r="I207" s="62"/>
      <c r="J207" s="178"/>
      <c r="K207" s="171"/>
      <c r="L207" s="175">
        <f t="shared" si="11"/>
        <v>0</v>
      </c>
      <c r="M207" s="192" t="b">
        <v>0</v>
      </c>
      <c r="N207" s="342"/>
      <c r="O207" s="343"/>
      <c r="P207" s="343"/>
      <c r="Q207" s="344"/>
      <c r="R207" s="192" t="b">
        <v>0</v>
      </c>
      <c r="S207" s="62"/>
      <c r="T207" s="64"/>
      <c r="U207" s="65"/>
      <c r="V207" s="59">
        <f t="shared" si="9"/>
        <v>0</v>
      </c>
      <c r="Y207" s="60">
        <f t="shared" si="12"/>
        <v>0</v>
      </c>
      <c r="Z207" s="60" t="str">
        <f t="shared" si="13"/>
        <v/>
      </c>
      <c r="AA207" s="60" t="str">
        <f t="shared" si="13"/>
        <v/>
      </c>
      <c r="AB207" s="60" t="str">
        <f t="shared" si="13"/>
        <v/>
      </c>
      <c r="AC207" s="60" t="str">
        <f t="shared" si="13"/>
        <v/>
      </c>
    </row>
    <row r="208" spans="1:29" s="60" customFormat="1" ht="33.75" customHeight="1">
      <c r="A208" s="61">
        <v>187</v>
      </c>
      <c r="B208" s="339"/>
      <c r="C208" s="340"/>
      <c r="D208" s="341"/>
      <c r="E208" s="54"/>
      <c r="F208" s="62"/>
      <c r="G208" s="62"/>
      <c r="H208" s="62"/>
      <c r="I208" s="62"/>
      <c r="J208" s="178"/>
      <c r="K208" s="171"/>
      <c r="L208" s="175">
        <f t="shared" si="11"/>
        <v>0</v>
      </c>
      <c r="M208" s="192" t="b">
        <v>0</v>
      </c>
      <c r="N208" s="342"/>
      <c r="O208" s="343"/>
      <c r="P208" s="343"/>
      <c r="Q208" s="344"/>
      <c r="R208" s="192" t="b">
        <v>0</v>
      </c>
      <c r="S208" s="62"/>
      <c r="T208" s="64"/>
      <c r="U208" s="65"/>
      <c r="V208" s="59">
        <f t="shared" si="9"/>
        <v>0</v>
      </c>
      <c r="Y208" s="60">
        <f t="shared" si="12"/>
        <v>0</v>
      </c>
      <c r="Z208" s="60" t="str">
        <f t="shared" si="13"/>
        <v/>
      </c>
      <c r="AA208" s="60" t="str">
        <f t="shared" si="13"/>
        <v/>
      </c>
      <c r="AB208" s="60" t="str">
        <f t="shared" si="13"/>
        <v/>
      </c>
      <c r="AC208" s="60" t="str">
        <f t="shared" si="13"/>
        <v/>
      </c>
    </row>
    <row r="209" spans="1:29" s="60" customFormat="1" ht="33.75" customHeight="1">
      <c r="A209" s="61">
        <v>188</v>
      </c>
      <c r="B209" s="339"/>
      <c r="C209" s="340"/>
      <c r="D209" s="341"/>
      <c r="E209" s="54"/>
      <c r="F209" s="62"/>
      <c r="G209" s="62"/>
      <c r="H209" s="62"/>
      <c r="I209" s="62"/>
      <c r="J209" s="178"/>
      <c r="K209" s="171"/>
      <c r="L209" s="175">
        <f t="shared" si="11"/>
        <v>0</v>
      </c>
      <c r="M209" s="192" t="b">
        <v>0</v>
      </c>
      <c r="N209" s="342"/>
      <c r="O209" s="343"/>
      <c r="P209" s="343"/>
      <c r="Q209" s="344"/>
      <c r="R209" s="192" t="b">
        <v>0</v>
      </c>
      <c r="S209" s="62"/>
      <c r="T209" s="64"/>
      <c r="U209" s="65"/>
      <c r="V209" s="59">
        <f t="shared" si="9"/>
        <v>0</v>
      </c>
      <c r="Y209" s="60">
        <f t="shared" si="12"/>
        <v>0</v>
      </c>
      <c r="Z209" s="60" t="str">
        <f t="shared" si="13"/>
        <v/>
      </c>
      <c r="AA209" s="60" t="str">
        <f t="shared" si="13"/>
        <v/>
      </c>
      <c r="AB209" s="60" t="str">
        <f t="shared" si="13"/>
        <v/>
      </c>
      <c r="AC209" s="60" t="str">
        <f t="shared" si="13"/>
        <v/>
      </c>
    </row>
    <row r="210" spans="1:29" s="60" customFormat="1" ht="33.75" customHeight="1">
      <c r="A210" s="61">
        <v>189</v>
      </c>
      <c r="B210" s="339"/>
      <c r="C210" s="340"/>
      <c r="D210" s="341"/>
      <c r="E210" s="54"/>
      <c r="F210" s="62"/>
      <c r="G210" s="62"/>
      <c r="H210" s="62"/>
      <c r="I210" s="62"/>
      <c r="J210" s="178"/>
      <c r="K210" s="171"/>
      <c r="L210" s="175">
        <f t="shared" si="11"/>
        <v>0</v>
      </c>
      <c r="M210" s="192" t="b">
        <v>0</v>
      </c>
      <c r="N210" s="342"/>
      <c r="O210" s="343"/>
      <c r="P210" s="343"/>
      <c r="Q210" s="344"/>
      <c r="R210" s="192" t="b">
        <v>0</v>
      </c>
      <c r="S210" s="62"/>
      <c r="T210" s="64"/>
      <c r="U210" s="65"/>
      <c r="V210" s="59">
        <f t="shared" si="9"/>
        <v>0</v>
      </c>
      <c r="Y210" s="60">
        <f t="shared" si="12"/>
        <v>0</v>
      </c>
      <c r="Z210" s="60" t="str">
        <f t="shared" si="13"/>
        <v/>
      </c>
      <c r="AA210" s="60" t="str">
        <f t="shared" si="13"/>
        <v/>
      </c>
      <c r="AB210" s="60" t="str">
        <f t="shared" si="13"/>
        <v/>
      </c>
      <c r="AC210" s="60" t="str">
        <f t="shared" si="13"/>
        <v/>
      </c>
    </row>
    <row r="211" spans="1:29" s="60" customFormat="1" ht="33.75" customHeight="1">
      <c r="A211" s="61">
        <v>190</v>
      </c>
      <c r="B211" s="339"/>
      <c r="C211" s="340"/>
      <c r="D211" s="341"/>
      <c r="E211" s="54"/>
      <c r="F211" s="62"/>
      <c r="G211" s="62"/>
      <c r="H211" s="62"/>
      <c r="I211" s="62"/>
      <c r="J211" s="178"/>
      <c r="K211" s="171"/>
      <c r="L211" s="175">
        <f t="shared" si="11"/>
        <v>0</v>
      </c>
      <c r="M211" s="192" t="b">
        <v>0</v>
      </c>
      <c r="N211" s="342"/>
      <c r="O211" s="343"/>
      <c r="P211" s="343"/>
      <c r="Q211" s="344"/>
      <c r="R211" s="192" t="b">
        <v>0</v>
      </c>
      <c r="S211" s="62"/>
      <c r="T211" s="64"/>
      <c r="U211" s="65"/>
      <c r="V211" s="59">
        <f t="shared" si="9"/>
        <v>0</v>
      </c>
      <c r="Y211" s="60">
        <f t="shared" si="12"/>
        <v>0</v>
      </c>
      <c r="Z211" s="60" t="str">
        <f t="shared" si="13"/>
        <v/>
      </c>
      <c r="AA211" s="60" t="str">
        <f t="shared" si="13"/>
        <v/>
      </c>
      <c r="AB211" s="60" t="str">
        <f t="shared" si="13"/>
        <v/>
      </c>
      <c r="AC211" s="60" t="str">
        <f t="shared" si="13"/>
        <v/>
      </c>
    </row>
    <row r="212" spans="1:29" s="60" customFormat="1" ht="33.75" customHeight="1">
      <c r="A212" s="61">
        <v>191</v>
      </c>
      <c r="B212" s="339"/>
      <c r="C212" s="340"/>
      <c r="D212" s="341"/>
      <c r="E212" s="54"/>
      <c r="F212" s="62"/>
      <c r="G212" s="62"/>
      <c r="H212" s="62"/>
      <c r="I212" s="62"/>
      <c r="J212" s="178"/>
      <c r="K212" s="171"/>
      <c r="L212" s="175">
        <f t="shared" si="11"/>
        <v>0</v>
      </c>
      <c r="M212" s="192" t="b">
        <v>0</v>
      </c>
      <c r="N212" s="342"/>
      <c r="O212" s="343"/>
      <c r="P212" s="343"/>
      <c r="Q212" s="344"/>
      <c r="R212" s="192" t="b">
        <v>0</v>
      </c>
      <c r="S212" s="62"/>
      <c r="T212" s="64"/>
      <c r="U212" s="65"/>
      <c r="V212" s="59">
        <f t="shared" si="9"/>
        <v>0</v>
      </c>
      <c r="Y212" s="60">
        <f t="shared" si="12"/>
        <v>0</v>
      </c>
      <c r="Z212" s="60" t="str">
        <f t="shared" si="13"/>
        <v/>
      </c>
      <c r="AA212" s="60" t="str">
        <f t="shared" si="13"/>
        <v/>
      </c>
      <c r="AB212" s="60" t="str">
        <f t="shared" si="13"/>
        <v/>
      </c>
      <c r="AC212" s="60" t="str">
        <f t="shared" si="13"/>
        <v/>
      </c>
    </row>
    <row r="213" spans="1:29" s="60" customFormat="1" ht="33.75" customHeight="1">
      <c r="A213" s="61">
        <v>192</v>
      </c>
      <c r="B213" s="339"/>
      <c r="C213" s="340"/>
      <c r="D213" s="341"/>
      <c r="E213" s="54"/>
      <c r="F213" s="62"/>
      <c r="G213" s="62"/>
      <c r="H213" s="62"/>
      <c r="I213" s="62"/>
      <c r="J213" s="178"/>
      <c r="K213" s="171"/>
      <c r="L213" s="175">
        <f t="shared" si="11"/>
        <v>0</v>
      </c>
      <c r="M213" s="192" t="b">
        <v>0</v>
      </c>
      <c r="N213" s="342"/>
      <c r="O213" s="343"/>
      <c r="P213" s="343"/>
      <c r="Q213" s="344"/>
      <c r="R213" s="192" t="b">
        <v>0</v>
      </c>
      <c r="S213" s="62"/>
      <c r="T213" s="64"/>
      <c r="U213" s="65"/>
      <c r="V213" s="59">
        <f t="shared" si="9"/>
        <v>0</v>
      </c>
      <c r="Y213" s="60">
        <f t="shared" si="12"/>
        <v>0</v>
      </c>
      <c r="Z213" s="60" t="str">
        <f t="shared" si="13"/>
        <v/>
      </c>
      <c r="AA213" s="60" t="str">
        <f t="shared" si="13"/>
        <v/>
      </c>
      <c r="AB213" s="60" t="str">
        <f t="shared" si="13"/>
        <v/>
      </c>
      <c r="AC213" s="60" t="str">
        <f t="shared" si="13"/>
        <v/>
      </c>
    </row>
    <row r="214" spans="1:29" s="60" customFormat="1" ht="33.75" customHeight="1">
      <c r="A214" s="61">
        <v>193</v>
      </c>
      <c r="B214" s="339"/>
      <c r="C214" s="340"/>
      <c r="D214" s="341"/>
      <c r="E214" s="54"/>
      <c r="F214" s="62"/>
      <c r="G214" s="62"/>
      <c r="H214" s="62"/>
      <c r="I214" s="62"/>
      <c r="J214" s="178"/>
      <c r="K214" s="171"/>
      <c r="L214" s="175">
        <f t="shared" si="11"/>
        <v>0</v>
      </c>
      <c r="M214" s="192" t="b">
        <v>0</v>
      </c>
      <c r="N214" s="342"/>
      <c r="O214" s="343"/>
      <c r="P214" s="343"/>
      <c r="Q214" s="344"/>
      <c r="R214" s="192" t="b">
        <v>0</v>
      </c>
      <c r="S214" s="62"/>
      <c r="T214" s="64"/>
      <c r="U214" s="65"/>
      <c r="V214" s="59">
        <f t="shared" ref="V214:V277" si="14">MAX(F214:I214)</f>
        <v>0</v>
      </c>
      <c r="Y214" s="60">
        <f t="shared" si="12"/>
        <v>0</v>
      </c>
      <c r="Z214" s="60" t="str">
        <f t="shared" si="13"/>
        <v/>
      </c>
      <c r="AA214" s="60" t="str">
        <f t="shared" si="13"/>
        <v/>
      </c>
      <c r="AB214" s="60" t="str">
        <f t="shared" si="13"/>
        <v/>
      </c>
      <c r="AC214" s="60" t="str">
        <f t="shared" ref="AC214" si="15">IF(I214="","",IF($E214="男",1,IF($E214="女",2,"")))</f>
        <v/>
      </c>
    </row>
    <row r="215" spans="1:29" s="60" customFormat="1" ht="33.75" customHeight="1">
      <c r="A215" s="61">
        <v>194</v>
      </c>
      <c r="B215" s="339"/>
      <c r="C215" s="340"/>
      <c r="D215" s="341"/>
      <c r="E215" s="54"/>
      <c r="F215" s="62"/>
      <c r="G215" s="62"/>
      <c r="H215" s="62"/>
      <c r="I215" s="62"/>
      <c r="J215" s="178"/>
      <c r="K215" s="171"/>
      <c r="L215" s="175">
        <f t="shared" ref="L215:L278" si="16">COUNT(F215:I215)</f>
        <v>0</v>
      </c>
      <c r="M215" s="192" t="b">
        <v>0</v>
      </c>
      <c r="N215" s="342"/>
      <c r="O215" s="343"/>
      <c r="P215" s="343"/>
      <c r="Q215" s="344"/>
      <c r="R215" s="192" t="b">
        <v>0</v>
      </c>
      <c r="S215" s="62"/>
      <c r="T215" s="64"/>
      <c r="U215" s="65"/>
      <c r="V215" s="59">
        <f t="shared" si="14"/>
        <v>0</v>
      </c>
      <c r="Y215" s="60">
        <f t="shared" ref="Y215:Y278" si="17">MAX(F215:I215)</f>
        <v>0</v>
      </c>
      <c r="Z215" s="60" t="str">
        <f t="shared" ref="Z215:AC278" si="18">IF(F215="","",IF($E215="男",1,IF($E215="女",2,"")))</f>
        <v/>
      </c>
      <c r="AA215" s="60" t="str">
        <f t="shared" si="18"/>
        <v/>
      </c>
      <c r="AB215" s="60" t="str">
        <f t="shared" si="18"/>
        <v/>
      </c>
      <c r="AC215" s="60" t="str">
        <f t="shared" si="18"/>
        <v/>
      </c>
    </row>
    <row r="216" spans="1:29" s="60" customFormat="1" ht="33.75" customHeight="1">
      <c r="A216" s="61">
        <v>195</v>
      </c>
      <c r="B216" s="339"/>
      <c r="C216" s="340"/>
      <c r="D216" s="341"/>
      <c r="E216" s="54"/>
      <c r="F216" s="62"/>
      <c r="G216" s="62"/>
      <c r="H216" s="62"/>
      <c r="I216" s="62"/>
      <c r="J216" s="178"/>
      <c r="K216" s="171"/>
      <c r="L216" s="175">
        <f t="shared" si="16"/>
        <v>0</v>
      </c>
      <c r="M216" s="192" t="b">
        <v>0</v>
      </c>
      <c r="N216" s="342"/>
      <c r="O216" s="343"/>
      <c r="P216" s="343"/>
      <c r="Q216" s="344"/>
      <c r="R216" s="192" t="b">
        <v>0</v>
      </c>
      <c r="S216" s="62"/>
      <c r="T216" s="64"/>
      <c r="U216" s="65"/>
      <c r="V216" s="59">
        <f t="shared" si="14"/>
        <v>0</v>
      </c>
      <c r="Y216" s="60">
        <f t="shared" si="17"/>
        <v>0</v>
      </c>
      <c r="Z216" s="60" t="str">
        <f t="shared" si="18"/>
        <v/>
      </c>
      <c r="AA216" s="60" t="str">
        <f t="shared" si="18"/>
        <v/>
      </c>
      <c r="AB216" s="60" t="str">
        <f t="shared" si="18"/>
        <v/>
      </c>
      <c r="AC216" s="60" t="str">
        <f t="shared" si="18"/>
        <v/>
      </c>
    </row>
    <row r="217" spans="1:29" s="60" customFormat="1" ht="33.75" customHeight="1">
      <c r="A217" s="61">
        <v>196</v>
      </c>
      <c r="B217" s="339"/>
      <c r="C217" s="340"/>
      <c r="D217" s="341"/>
      <c r="E217" s="54"/>
      <c r="F217" s="62"/>
      <c r="G217" s="62"/>
      <c r="H217" s="62"/>
      <c r="I217" s="62"/>
      <c r="J217" s="178"/>
      <c r="K217" s="171"/>
      <c r="L217" s="175">
        <f t="shared" si="16"/>
        <v>0</v>
      </c>
      <c r="M217" s="192" t="b">
        <v>0</v>
      </c>
      <c r="N217" s="342"/>
      <c r="O217" s="343"/>
      <c r="P217" s="343"/>
      <c r="Q217" s="344"/>
      <c r="R217" s="192" t="b">
        <v>0</v>
      </c>
      <c r="S217" s="62"/>
      <c r="T217" s="64"/>
      <c r="U217" s="65"/>
      <c r="V217" s="59">
        <f t="shared" si="14"/>
        <v>0</v>
      </c>
      <c r="Y217" s="60">
        <f t="shared" si="17"/>
        <v>0</v>
      </c>
      <c r="Z217" s="60" t="str">
        <f t="shared" si="18"/>
        <v/>
      </c>
      <c r="AA217" s="60" t="str">
        <f t="shared" si="18"/>
        <v/>
      </c>
      <c r="AB217" s="60" t="str">
        <f t="shared" si="18"/>
        <v/>
      </c>
      <c r="AC217" s="60" t="str">
        <f t="shared" si="18"/>
        <v/>
      </c>
    </row>
    <row r="218" spans="1:29" s="60" customFormat="1" ht="33.75" customHeight="1">
      <c r="A218" s="61">
        <v>197</v>
      </c>
      <c r="B218" s="339"/>
      <c r="C218" s="340"/>
      <c r="D218" s="341"/>
      <c r="E218" s="54"/>
      <c r="F218" s="62"/>
      <c r="G218" s="62"/>
      <c r="H218" s="62"/>
      <c r="I218" s="62"/>
      <c r="J218" s="178"/>
      <c r="K218" s="171"/>
      <c r="L218" s="175">
        <f t="shared" si="16"/>
        <v>0</v>
      </c>
      <c r="M218" s="192" t="b">
        <v>0</v>
      </c>
      <c r="N218" s="342"/>
      <c r="O218" s="343"/>
      <c r="P218" s="343"/>
      <c r="Q218" s="344"/>
      <c r="R218" s="192" t="b">
        <v>0</v>
      </c>
      <c r="S218" s="62"/>
      <c r="T218" s="64"/>
      <c r="U218" s="65"/>
      <c r="V218" s="59">
        <f t="shared" si="14"/>
        <v>0</v>
      </c>
      <c r="Y218" s="60">
        <f t="shared" si="17"/>
        <v>0</v>
      </c>
      <c r="Z218" s="60" t="str">
        <f t="shared" si="18"/>
        <v/>
      </c>
      <c r="AA218" s="60" t="str">
        <f t="shared" si="18"/>
        <v/>
      </c>
      <c r="AB218" s="60" t="str">
        <f t="shared" si="18"/>
        <v/>
      </c>
      <c r="AC218" s="60" t="str">
        <f t="shared" si="18"/>
        <v/>
      </c>
    </row>
    <row r="219" spans="1:29" s="60" customFormat="1" ht="33.75" customHeight="1">
      <c r="A219" s="61">
        <v>198</v>
      </c>
      <c r="B219" s="339"/>
      <c r="C219" s="340"/>
      <c r="D219" s="341"/>
      <c r="E219" s="54"/>
      <c r="F219" s="62"/>
      <c r="G219" s="62"/>
      <c r="H219" s="62"/>
      <c r="I219" s="62"/>
      <c r="J219" s="178"/>
      <c r="K219" s="171"/>
      <c r="L219" s="175">
        <f t="shared" si="16"/>
        <v>0</v>
      </c>
      <c r="M219" s="192" t="b">
        <v>0</v>
      </c>
      <c r="N219" s="342"/>
      <c r="O219" s="343"/>
      <c r="P219" s="343"/>
      <c r="Q219" s="344"/>
      <c r="R219" s="192" t="b">
        <v>0</v>
      </c>
      <c r="S219" s="62"/>
      <c r="T219" s="64"/>
      <c r="U219" s="65"/>
      <c r="V219" s="59">
        <f t="shared" si="14"/>
        <v>0</v>
      </c>
      <c r="Y219" s="60">
        <f t="shared" si="17"/>
        <v>0</v>
      </c>
      <c r="Z219" s="60" t="str">
        <f t="shared" si="18"/>
        <v/>
      </c>
      <c r="AA219" s="60" t="str">
        <f t="shared" si="18"/>
        <v/>
      </c>
      <c r="AB219" s="60" t="str">
        <f t="shared" si="18"/>
        <v/>
      </c>
      <c r="AC219" s="60" t="str">
        <f t="shared" si="18"/>
        <v/>
      </c>
    </row>
    <row r="220" spans="1:29" s="60" customFormat="1" ht="33.75" customHeight="1">
      <c r="A220" s="61">
        <v>199</v>
      </c>
      <c r="B220" s="339"/>
      <c r="C220" s="340"/>
      <c r="D220" s="341"/>
      <c r="E220" s="54"/>
      <c r="F220" s="62"/>
      <c r="G220" s="62"/>
      <c r="H220" s="62"/>
      <c r="I220" s="62"/>
      <c r="J220" s="178"/>
      <c r="K220" s="171"/>
      <c r="L220" s="175">
        <f t="shared" si="16"/>
        <v>0</v>
      </c>
      <c r="M220" s="192" t="b">
        <v>0</v>
      </c>
      <c r="N220" s="342"/>
      <c r="O220" s="343"/>
      <c r="P220" s="343"/>
      <c r="Q220" s="344"/>
      <c r="R220" s="192" t="b">
        <v>0</v>
      </c>
      <c r="S220" s="62"/>
      <c r="T220" s="64"/>
      <c r="U220" s="65"/>
      <c r="V220" s="59">
        <f t="shared" si="14"/>
        <v>0</v>
      </c>
      <c r="Y220" s="60">
        <f t="shared" si="17"/>
        <v>0</v>
      </c>
      <c r="Z220" s="60" t="str">
        <f t="shared" si="18"/>
        <v/>
      </c>
      <c r="AA220" s="60" t="str">
        <f t="shared" si="18"/>
        <v/>
      </c>
      <c r="AB220" s="60" t="str">
        <f t="shared" si="18"/>
        <v/>
      </c>
      <c r="AC220" s="60" t="str">
        <f t="shared" si="18"/>
        <v/>
      </c>
    </row>
    <row r="221" spans="1:29" s="60" customFormat="1" ht="33.75" customHeight="1">
      <c r="A221" s="61">
        <v>200</v>
      </c>
      <c r="B221" s="339"/>
      <c r="C221" s="340"/>
      <c r="D221" s="341"/>
      <c r="E221" s="54"/>
      <c r="F221" s="62"/>
      <c r="G221" s="62"/>
      <c r="H221" s="62"/>
      <c r="I221" s="62"/>
      <c r="J221" s="178"/>
      <c r="K221" s="171"/>
      <c r="L221" s="175">
        <f t="shared" si="16"/>
        <v>0</v>
      </c>
      <c r="M221" s="192" t="b">
        <v>0</v>
      </c>
      <c r="N221" s="342"/>
      <c r="O221" s="343"/>
      <c r="P221" s="343"/>
      <c r="Q221" s="344"/>
      <c r="R221" s="192" t="b">
        <v>0</v>
      </c>
      <c r="S221" s="62"/>
      <c r="T221" s="64"/>
      <c r="U221" s="65"/>
      <c r="V221" s="59">
        <f t="shared" si="14"/>
        <v>0</v>
      </c>
      <c r="Y221" s="60">
        <f t="shared" si="17"/>
        <v>0</v>
      </c>
      <c r="Z221" s="60" t="str">
        <f t="shared" si="18"/>
        <v/>
      </c>
      <c r="AA221" s="60" t="str">
        <f t="shared" si="18"/>
        <v/>
      </c>
      <c r="AB221" s="60" t="str">
        <f t="shared" si="18"/>
        <v/>
      </c>
      <c r="AC221" s="60" t="str">
        <f t="shared" si="18"/>
        <v/>
      </c>
    </row>
    <row r="222" spans="1:29" s="60" customFormat="1" ht="33.75" customHeight="1">
      <c r="A222" s="61">
        <v>201</v>
      </c>
      <c r="B222" s="339"/>
      <c r="C222" s="340"/>
      <c r="D222" s="341"/>
      <c r="E222" s="54"/>
      <c r="F222" s="62"/>
      <c r="G222" s="62"/>
      <c r="H222" s="62"/>
      <c r="I222" s="62"/>
      <c r="J222" s="178"/>
      <c r="K222" s="171"/>
      <c r="L222" s="175">
        <f t="shared" si="16"/>
        <v>0</v>
      </c>
      <c r="M222" s="192" t="b">
        <v>0</v>
      </c>
      <c r="N222" s="342"/>
      <c r="O222" s="343"/>
      <c r="P222" s="343"/>
      <c r="Q222" s="344"/>
      <c r="R222" s="192" t="b">
        <v>0</v>
      </c>
      <c r="S222" s="62"/>
      <c r="T222" s="64"/>
      <c r="U222" s="65"/>
      <c r="V222" s="59">
        <f t="shared" si="14"/>
        <v>0</v>
      </c>
      <c r="Y222" s="60">
        <f t="shared" si="17"/>
        <v>0</v>
      </c>
      <c r="Z222" s="60" t="str">
        <f t="shared" si="18"/>
        <v/>
      </c>
      <c r="AA222" s="60" t="str">
        <f t="shared" si="18"/>
        <v/>
      </c>
      <c r="AB222" s="60" t="str">
        <f t="shared" si="18"/>
        <v/>
      </c>
      <c r="AC222" s="60" t="str">
        <f t="shared" si="18"/>
        <v/>
      </c>
    </row>
    <row r="223" spans="1:29" s="60" customFormat="1" ht="33.75" customHeight="1">
      <c r="A223" s="61">
        <v>202</v>
      </c>
      <c r="B223" s="339"/>
      <c r="C223" s="340"/>
      <c r="D223" s="341"/>
      <c r="E223" s="54"/>
      <c r="F223" s="62"/>
      <c r="G223" s="62"/>
      <c r="H223" s="62"/>
      <c r="I223" s="62"/>
      <c r="J223" s="178"/>
      <c r="K223" s="171"/>
      <c r="L223" s="175">
        <f t="shared" si="16"/>
        <v>0</v>
      </c>
      <c r="M223" s="192" t="b">
        <v>0</v>
      </c>
      <c r="N223" s="342"/>
      <c r="O223" s="343"/>
      <c r="P223" s="343"/>
      <c r="Q223" s="344"/>
      <c r="R223" s="192" t="b">
        <v>0</v>
      </c>
      <c r="S223" s="62"/>
      <c r="T223" s="64"/>
      <c r="U223" s="65"/>
      <c r="V223" s="59">
        <f t="shared" si="14"/>
        <v>0</v>
      </c>
      <c r="Y223" s="60">
        <f t="shared" si="17"/>
        <v>0</v>
      </c>
      <c r="Z223" s="60" t="str">
        <f t="shared" si="18"/>
        <v/>
      </c>
      <c r="AA223" s="60" t="str">
        <f t="shared" si="18"/>
        <v/>
      </c>
      <c r="AB223" s="60" t="str">
        <f t="shared" si="18"/>
        <v/>
      </c>
      <c r="AC223" s="60" t="str">
        <f t="shared" si="18"/>
        <v/>
      </c>
    </row>
    <row r="224" spans="1:29" s="60" customFormat="1" ht="33.75" customHeight="1">
      <c r="A224" s="61">
        <v>203</v>
      </c>
      <c r="B224" s="339"/>
      <c r="C224" s="340"/>
      <c r="D224" s="341"/>
      <c r="E224" s="54"/>
      <c r="F224" s="62"/>
      <c r="G224" s="62"/>
      <c r="H224" s="62"/>
      <c r="I224" s="62"/>
      <c r="J224" s="178"/>
      <c r="K224" s="171"/>
      <c r="L224" s="175">
        <f t="shared" si="16"/>
        <v>0</v>
      </c>
      <c r="M224" s="192" t="b">
        <v>0</v>
      </c>
      <c r="N224" s="342"/>
      <c r="O224" s="343"/>
      <c r="P224" s="343"/>
      <c r="Q224" s="344"/>
      <c r="R224" s="192" t="b">
        <v>0</v>
      </c>
      <c r="S224" s="62"/>
      <c r="T224" s="64"/>
      <c r="U224" s="65"/>
      <c r="V224" s="59">
        <f t="shared" si="14"/>
        <v>0</v>
      </c>
      <c r="Y224" s="60">
        <f t="shared" si="17"/>
        <v>0</v>
      </c>
      <c r="Z224" s="60" t="str">
        <f t="shared" si="18"/>
        <v/>
      </c>
      <c r="AA224" s="60" t="str">
        <f t="shared" si="18"/>
        <v/>
      </c>
      <c r="AB224" s="60" t="str">
        <f t="shared" si="18"/>
        <v/>
      </c>
      <c r="AC224" s="60" t="str">
        <f t="shared" si="18"/>
        <v/>
      </c>
    </row>
    <row r="225" spans="1:29" s="60" customFormat="1" ht="33.75" customHeight="1">
      <c r="A225" s="61">
        <v>204</v>
      </c>
      <c r="B225" s="339"/>
      <c r="C225" s="340"/>
      <c r="D225" s="341"/>
      <c r="E225" s="54"/>
      <c r="F225" s="62"/>
      <c r="G225" s="62"/>
      <c r="H225" s="62"/>
      <c r="I225" s="62"/>
      <c r="J225" s="178"/>
      <c r="K225" s="171"/>
      <c r="L225" s="175">
        <f t="shared" si="16"/>
        <v>0</v>
      </c>
      <c r="M225" s="192" t="b">
        <v>0</v>
      </c>
      <c r="N225" s="342"/>
      <c r="O225" s="343"/>
      <c r="P225" s="343"/>
      <c r="Q225" s="344"/>
      <c r="R225" s="192" t="b">
        <v>0</v>
      </c>
      <c r="S225" s="62"/>
      <c r="T225" s="64"/>
      <c r="U225" s="65"/>
      <c r="V225" s="59">
        <f t="shared" si="14"/>
        <v>0</v>
      </c>
      <c r="Y225" s="60">
        <f t="shared" si="17"/>
        <v>0</v>
      </c>
      <c r="Z225" s="60" t="str">
        <f t="shared" si="18"/>
        <v/>
      </c>
      <c r="AA225" s="60" t="str">
        <f t="shared" si="18"/>
        <v/>
      </c>
      <c r="AB225" s="60" t="str">
        <f t="shared" si="18"/>
        <v/>
      </c>
      <c r="AC225" s="60" t="str">
        <f t="shared" si="18"/>
        <v/>
      </c>
    </row>
    <row r="226" spans="1:29" s="60" customFormat="1" ht="33.75" customHeight="1">
      <c r="A226" s="61">
        <v>205</v>
      </c>
      <c r="B226" s="339"/>
      <c r="C226" s="340"/>
      <c r="D226" s="341"/>
      <c r="E226" s="54"/>
      <c r="F226" s="62"/>
      <c r="G226" s="62"/>
      <c r="H226" s="62"/>
      <c r="I226" s="62"/>
      <c r="J226" s="178"/>
      <c r="K226" s="171"/>
      <c r="L226" s="175">
        <f t="shared" si="16"/>
        <v>0</v>
      </c>
      <c r="M226" s="192" t="b">
        <v>0</v>
      </c>
      <c r="N226" s="342"/>
      <c r="O226" s="343"/>
      <c r="P226" s="343"/>
      <c r="Q226" s="344"/>
      <c r="R226" s="192" t="b">
        <v>0</v>
      </c>
      <c r="S226" s="62"/>
      <c r="T226" s="64"/>
      <c r="U226" s="65"/>
      <c r="V226" s="59">
        <f t="shared" si="14"/>
        <v>0</v>
      </c>
      <c r="Y226" s="60">
        <f t="shared" si="17"/>
        <v>0</v>
      </c>
      <c r="Z226" s="60" t="str">
        <f t="shared" si="18"/>
        <v/>
      </c>
      <c r="AA226" s="60" t="str">
        <f t="shared" si="18"/>
        <v/>
      </c>
      <c r="AB226" s="60" t="str">
        <f t="shared" si="18"/>
        <v/>
      </c>
      <c r="AC226" s="60" t="str">
        <f t="shared" si="18"/>
        <v/>
      </c>
    </row>
    <row r="227" spans="1:29" s="60" customFormat="1" ht="33.75" customHeight="1">
      <c r="A227" s="61">
        <v>206</v>
      </c>
      <c r="B227" s="339"/>
      <c r="C227" s="340"/>
      <c r="D227" s="341"/>
      <c r="E227" s="54"/>
      <c r="F227" s="62"/>
      <c r="G227" s="62"/>
      <c r="H227" s="62"/>
      <c r="I227" s="62"/>
      <c r="J227" s="178"/>
      <c r="K227" s="171"/>
      <c r="L227" s="175">
        <f t="shared" si="16"/>
        <v>0</v>
      </c>
      <c r="M227" s="192" t="b">
        <v>0</v>
      </c>
      <c r="N227" s="342"/>
      <c r="O227" s="343"/>
      <c r="P227" s="343"/>
      <c r="Q227" s="344"/>
      <c r="R227" s="192" t="b">
        <v>0</v>
      </c>
      <c r="S227" s="62"/>
      <c r="T227" s="64"/>
      <c r="U227" s="65"/>
      <c r="V227" s="59">
        <f t="shared" si="14"/>
        <v>0</v>
      </c>
      <c r="Y227" s="60">
        <f t="shared" si="17"/>
        <v>0</v>
      </c>
      <c r="Z227" s="60" t="str">
        <f t="shared" si="18"/>
        <v/>
      </c>
      <c r="AA227" s="60" t="str">
        <f t="shared" si="18"/>
        <v/>
      </c>
      <c r="AB227" s="60" t="str">
        <f t="shared" si="18"/>
        <v/>
      </c>
      <c r="AC227" s="60" t="str">
        <f t="shared" si="18"/>
        <v/>
      </c>
    </row>
    <row r="228" spans="1:29" s="60" customFormat="1" ht="33.75" customHeight="1">
      <c r="A228" s="61">
        <v>207</v>
      </c>
      <c r="B228" s="339"/>
      <c r="C228" s="340"/>
      <c r="D228" s="341"/>
      <c r="E228" s="54"/>
      <c r="F228" s="62"/>
      <c r="G228" s="62"/>
      <c r="H228" s="62"/>
      <c r="I228" s="62"/>
      <c r="J228" s="178"/>
      <c r="K228" s="171"/>
      <c r="L228" s="175">
        <f t="shared" si="16"/>
        <v>0</v>
      </c>
      <c r="M228" s="192" t="b">
        <v>0</v>
      </c>
      <c r="N228" s="342"/>
      <c r="O228" s="343"/>
      <c r="P228" s="343"/>
      <c r="Q228" s="344"/>
      <c r="R228" s="192" t="b">
        <v>0</v>
      </c>
      <c r="S228" s="62"/>
      <c r="T228" s="64"/>
      <c r="U228" s="65"/>
      <c r="V228" s="59">
        <f t="shared" si="14"/>
        <v>0</v>
      </c>
      <c r="Y228" s="60">
        <f t="shared" si="17"/>
        <v>0</v>
      </c>
      <c r="Z228" s="60" t="str">
        <f t="shared" si="18"/>
        <v/>
      </c>
      <c r="AA228" s="60" t="str">
        <f t="shared" si="18"/>
        <v/>
      </c>
      <c r="AB228" s="60" t="str">
        <f t="shared" si="18"/>
        <v/>
      </c>
      <c r="AC228" s="60" t="str">
        <f t="shared" si="18"/>
        <v/>
      </c>
    </row>
    <row r="229" spans="1:29" s="60" customFormat="1" ht="33.75" customHeight="1">
      <c r="A229" s="61">
        <v>208</v>
      </c>
      <c r="B229" s="339"/>
      <c r="C229" s="340"/>
      <c r="D229" s="341"/>
      <c r="E229" s="54"/>
      <c r="F229" s="62"/>
      <c r="G229" s="62"/>
      <c r="H229" s="62"/>
      <c r="I229" s="62"/>
      <c r="J229" s="178"/>
      <c r="K229" s="171"/>
      <c r="L229" s="175">
        <f t="shared" si="16"/>
        <v>0</v>
      </c>
      <c r="M229" s="192" t="b">
        <v>0</v>
      </c>
      <c r="N229" s="342"/>
      <c r="O229" s="343"/>
      <c r="P229" s="343"/>
      <c r="Q229" s="344"/>
      <c r="R229" s="192" t="b">
        <v>0</v>
      </c>
      <c r="S229" s="62"/>
      <c r="T229" s="64"/>
      <c r="U229" s="65"/>
      <c r="V229" s="59">
        <f t="shared" si="14"/>
        <v>0</v>
      </c>
      <c r="Y229" s="60">
        <f t="shared" si="17"/>
        <v>0</v>
      </c>
      <c r="Z229" s="60" t="str">
        <f t="shared" si="18"/>
        <v/>
      </c>
      <c r="AA229" s="60" t="str">
        <f t="shared" si="18"/>
        <v/>
      </c>
      <c r="AB229" s="60" t="str">
        <f t="shared" si="18"/>
        <v/>
      </c>
      <c r="AC229" s="60" t="str">
        <f t="shared" si="18"/>
        <v/>
      </c>
    </row>
    <row r="230" spans="1:29" s="60" customFormat="1" ht="33.75" customHeight="1">
      <c r="A230" s="61">
        <v>209</v>
      </c>
      <c r="B230" s="339"/>
      <c r="C230" s="340"/>
      <c r="D230" s="341"/>
      <c r="E230" s="54"/>
      <c r="F230" s="62"/>
      <c r="G230" s="62"/>
      <c r="H230" s="62"/>
      <c r="I230" s="62"/>
      <c r="J230" s="178"/>
      <c r="K230" s="171"/>
      <c r="L230" s="175">
        <f t="shared" si="16"/>
        <v>0</v>
      </c>
      <c r="M230" s="192" t="b">
        <v>0</v>
      </c>
      <c r="N230" s="342"/>
      <c r="O230" s="343"/>
      <c r="P230" s="343"/>
      <c r="Q230" s="344"/>
      <c r="R230" s="192" t="b">
        <v>0</v>
      </c>
      <c r="S230" s="62"/>
      <c r="T230" s="64"/>
      <c r="U230" s="65"/>
      <c r="V230" s="59">
        <f t="shared" si="14"/>
        <v>0</v>
      </c>
      <c r="Y230" s="60">
        <f t="shared" si="17"/>
        <v>0</v>
      </c>
      <c r="Z230" s="60" t="str">
        <f t="shared" si="18"/>
        <v/>
      </c>
      <c r="AA230" s="60" t="str">
        <f t="shared" si="18"/>
        <v/>
      </c>
      <c r="AB230" s="60" t="str">
        <f t="shared" si="18"/>
        <v/>
      </c>
      <c r="AC230" s="60" t="str">
        <f t="shared" si="18"/>
        <v/>
      </c>
    </row>
    <row r="231" spans="1:29" s="60" customFormat="1" ht="33.75" customHeight="1">
      <c r="A231" s="61">
        <v>210</v>
      </c>
      <c r="B231" s="339"/>
      <c r="C231" s="340"/>
      <c r="D231" s="341"/>
      <c r="E231" s="54"/>
      <c r="F231" s="62"/>
      <c r="G231" s="62"/>
      <c r="H231" s="62"/>
      <c r="I231" s="62"/>
      <c r="J231" s="178"/>
      <c r="K231" s="171"/>
      <c r="L231" s="175">
        <f t="shared" si="16"/>
        <v>0</v>
      </c>
      <c r="M231" s="192" t="b">
        <v>0</v>
      </c>
      <c r="N231" s="342"/>
      <c r="O231" s="343"/>
      <c r="P231" s="343"/>
      <c r="Q231" s="344"/>
      <c r="R231" s="192" t="b">
        <v>0</v>
      </c>
      <c r="S231" s="62"/>
      <c r="T231" s="64"/>
      <c r="U231" s="65"/>
      <c r="V231" s="59">
        <f t="shared" si="14"/>
        <v>0</v>
      </c>
      <c r="Y231" s="60">
        <f t="shared" si="17"/>
        <v>0</v>
      </c>
      <c r="Z231" s="60" t="str">
        <f t="shared" si="18"/>
        <v/>
      </c>
      <c r="AA231" s="60" t="str">
        <f t="shared" si="18"/>
        <v/>
      </c>
      <c r="AB231" s="60" t="str">
        <f t="shared" si="18"/>
        <v/>
      </c>
      <c r="AC231" s="60" t="str">
        <f t="shared" si="18"/>
        <v/>
      </c>
    </row>
    <row r="232" spans="1:29" s="60" customFormat="1" ht="33.75" customHeight="1">
      <c r="A232" s="61">
        <v>211</v>
      </c>
      <c r="B232" s="339"/>
      <c r="C232" s="340"/>
      <c r="D232" s="341"/>
      <c r="E232" s="54"/>
      <c r="F232" s="62"/>
      <c r="G232" s="62"/>
      <c r="H232" s="62"/>
      <c r="I232" s="62"/>
      <c r="J232" s="178"/>
      <c r="K232" s="171"/>
      <c r="L232" s="175">
        <f t="shared" si="16"/>
        <v>0</v>
      </c>
      <c r="M232" s="192" t="b">
        <v>0</v>
      </c>
      <c r="N232" s="342"/>
      <c r="O232" s="343"/>
      <c r="P232" s="343"/>
      <c r="Q232" s="344"/>
      <c r="R232" s="192" t="b">
        <v>0</v>
      </c>
      <c r="S232" s="62"/>
      <c r="T232" s="64"/>
      <c r="U232" s="65"/>
      <c r="V232" s="59">
        <f t="shared" si="14"/>
        <v>0</v>
      </c>
      <c r="Y232" s="60">
        <f t="shared" si="17"/>
        <v>0</v>
      </c>
      <c r="Z232" s="60" t="str">
        <f t="shared" si="18"/>
        <v/>
      </c>
      <c r="AA232" s="60" t="str">
        <f t="shared" si="18"/>
        <v/>
      </c>
      <c r="AB232" s="60" t="str">
        <f t="shared" si="18"/>
        <v/>
      </c>
      <c r="AC232" s="60" t="str">
        <f t="shared" si="18"/>
        <v/>
      </c>
    </row>
    <row r="233" spans="1:29" s="60" customFormat="1" ht="33.75" customHeight="1">
      <c r="A233" s="61">
        <v>212</v>
      </c>
      <c r="B233" s="339"/>
      <c r="C233" s="340"/>
      <c r="D233" s="341"/>
      <c r="E233" s="54"/>
      <c r="F233" s="62"/>
      <c r="G233" s="62"/>
      <c r="H233" s="62"/>
      <c r="I233" s="62"/>
      <c r="J233" s="178"/>
      <c r="K233" s="171"/>
      <c r="L233" s="175">
        <f t="shared" si="16"/>
        <v>0</v>
      </c>
      <c r="M233" s="192" t="b">
        <v>0</v>
      </c>
      <c r="N233" s="342"/>
      <c r="O233" s="343"/>
      <c r="P233" s="343"/>
      <c r="Q233" s="344"/>
      <c r="R233" s="192" t="b">
        <v>0</v>
      </c>
      <c r="S233" s="62"/>
      <c r="T233" s="64"/>
      <c r="U233" s="65"/>
      <c r="V233" s="59">
        <f t="shared" si="14"/>
        <v>0</v>
      </c>
      <c r="Y233" s="60">
        <f t="shared" si="17"/>
        <v>0</v>
      </c>
      <c r="Z233" s="60" t="str">
        <f t="shared" si="18"/>
        <v/>
      </c>
      <c r="AA233" s="60" t="str">
        <f t="shared" si="18"/>
        <v/>
      </c>
      <c r="AB233" s="60" t="str">
        <f t="shared" si="18"/>
        <v/>
      </c>
      <c r="AC233" s="60" t="str">
        <f t="shared" si="18"/>
        <v/>
      </c>
    </row>
    <row r="234" spans="1:29" s="60" customFormat="1" ht="33.75" customHeight="1">
      <c r="A234" s="61">
        <v>213</v>
      </c>
      <c r="B234" s="339"/>
      <c r="C234" s="340"/>
      <c r="D234" s="341"/>
      <c r="E234" s="54"/>
      <c r="F234" s="62"/>
      <c r="G234" s="62"/>
      <c r="H234" s="62"/>
      <c r="I234" s="62"/>
      <c r="J234" s="178"/>
      <c r="K234" s="171"/>
      <c r="L234" s="175">
        <f t="shared" si="16"/>
        <v>0</v>
      </c>
      <c r="M234" s="192" t="b">
        <v>0</v>
      </c>
      <c r="N234" s="342"/>
      <c r="O234" s="343"/>
      <c r="P234" s="343"/>
      <c r="Q234" s="344"/>
      <c r="R234" s="192" t="b">
        <v>0</v>
      </c>
      <c r="S234" s="62"/>
      <c r="T234" s="64"/>
      <c r="U234" s="65"/>
      <c r="V234" s="59">
        <f t="shared" si="14"/>
        <v>0</v>
      </c>
      <c r="Y234" s="60">
        <f t="shared" si="17"/>
        <v>0</v>
      </c>
      <c r="Z234" s="60" t="str">
        <f t="shared" si="18"/>
        <v/>
      </c>
      <c r="AA234" s="60" t="str">
        <f t="shared" si="18"/>
        <v/>
      </c>
      <c r="AB234" s="60" t="str">
        <f t="shared" si="18"/>
        <v/>
      </c>
      <c r="AC234" s="60" t="str">
        <f t="shared" si="18"/>
        <v/>
      </c>
    </row>
    <row r="235" spans="1:29" s="60" customFormat="1" ht="33.75" customHeight="1">
      <c r="A235" s="61">
        <v>214</v>
      </c>
      <c r="B235" s="339"/>
      <c r="C235" s="340"/>
      <c r="D235" s="341"/>
      <c r="E235" s="54"/>
      <c r="F235" s="62"/>
      <c r="G235" s="62"/>
      <c r="H235" s="62"/>
      <c r="I235" s="62"/>
      <c r="J235" s="178"/>
      <c r="K235" s="171"/>
      <c r="L235" s="175">
        <f t="shared" si="16"/>
        <v>0</v>
      </c>
      <c r="M235" s="192" t="b">
        <v>0</v>
      </c>
      <c r="N235" s="342"/>
      <c r="O235" s="343"/>
      <c r="P235" s="343"/>
      <c r="Q235" s="344"/>
      <c r="R235" s="192" t="b">
        <v>0</v>
      </c>
      <c r="S235" s="62"/>
      <c r="T235" s="64"/>
      <c r="U235" s="65"/>
      <c r="V235" s="59">
        <f t="shared" si="14"/>
        <v>0</v>
      </c>
      <c r="Y235" s="60">
        <f t="shared" si="17"/>
        <v>0</v>
      </c>
      <c r="Z235" s="60" t="str">
        <f t="shared" si="18"/>
        <v/>
      </c>
      <c r="AA235" s="60" t="str">
        <f t="shared" si="18"/>
        <v/>
      </c>
      <c r="AB235" s="60" t="str">
        <f t="shared" si="18"/>
        <v/>
      </c>
      <c r="AC235" s="60" t="str">
        <f t="shared" si="18"/>
        <v/>
      </c>
    </row>
    <row r="236" spans="1:29" s="60" customFormat="1" ht="33.75" customHeight="1">
      <c r="A236" s="61">
        <v>215</v>
      </c>
      <c r="B236" s="339"/>
      <c r="C236" s="340"/>
      <c r="D236" s="341"/>
      <c r="E236" s="54"/>
      <c r="F236" s="62"/>
      <c r="G236" s="62"/>
      <c r="H236" s="62"/>
      <c r="I236" s="62"/>
      <c r="J236" s="178"/>
      <c r="K236" s="171"/>
      <c r="L236" s="175">
        <f t="shared" si="16"/>
        <v>0</v>
      </c>
      <c r="M236" s="192" t="b">
        <v>0</v>
      </c>
      <c r="N236" s="342"/>
      <c r="O236" s="343"/>
      <c r="P236" s="343"/>
      <c r="Q236" s="344"/>
      <c r="R236" s="192" t="b">
        <v>0</v>
      </c>
      <c r="S236" s="62"/>
      <c r="T236" s="64"/>
      <c r="U236" s="65"/>
      <c r="V236" s="59">
        <f t="shared" si="14"/>
        <v>0</v>
      </c>
      <c r="Y236" s="60">
        <f t="shared" si="17"/>
        <v>0</v>
      </c>
      <c r="Z236" s="60" t="str">
        <f t="shared" si="18"/>
        <v/>
      </c>
      <c r="AA236" s="60" t="str">
        <f t="shared" si="18"/>
        <v/>
      </c>
      <c r="AB236" s="60" t="str">
        <f t="shared" si="18"/>
        <v/>
      </c>
      <c r="AC236" s="60" t="str">
        <f t="shared" si="18"/>
        <v/>
      </c>
    </row>
    <row r="237" spans="1:29" s="60" customFormat="1" ht="33.75" customHeight="1">
      <c r="A237" s="61">
        <v>216</v>
      </c>
      <c r="B237" s="339"/>
      <c r="C237" s="340"/>
      <c r="D237" s="341"/>
      <c r="E237" s="54"/>
      <c r="F237" s="62"/>
      <c r="G237" s="62"/>
      <c r="H237" s="62"/>
      <c r="I237" s="62"/>
      <c r="J237" s="178"/>
      <c r="K237" s="171"/>
      <c r="L237" s="175">
        <f t="shared" si="16"/>
        <v>0</v>
      </c>
      <c r="M237" s="192" t="b">
        <v>0</v>
      </c>
      <c r="N237" s="342"/>
      <c r="O237" s="343"/>
      <c r="P237" s="343"/>
      <c r="Q237" s="344"/>
      <c r="R237" s="192" t="b">
        <v>0</v>
      </c>
      <c r="S237" s="62"/>
      <c r="T237" s="64"/>
      <c r="U237" s="65"/>
      <c r="V237" s="59">
        <f t="shared" si="14"/>
        <v>0</v>
      </c>
      <c r="Y237" s="60">
        <f t="shared" si="17"/>
        <v>0</v>
      </c>
      <c r="Z237" s="60" t="str">
        <f t="shared" si="18"/>
        <v/>
      </c>
      <c r="AA237" s="60" t="str">
        <f t="shared" si="18"/>
        <v/>
      </c>
      <c r="AB237" s="60" t="str">
        <f t="shared" si="18"/>
        <v/>
      </c>
      <c r="AC237" s="60" t="str">
        <f t="shared" si="18"/>
        <v/>
      </c>
    </row>
    <row r="238" spans="1:29" s="60" customFormat="1" ht="33.75" customHeight="1">
      <c r="A238" s="61">
        <v>217</v>
      </c>
      <c r="B238" s="339"/>
      <c r="C238" s="340"/>
      <c r="D238" s="341"/>
      <c r="E238" s="54"/>
      <c r="F238" s="62"/>
      <c r="G238" s="62"/>
      <c r="H238" s="62"/>
      <c r="I238" s="62"/>
      <c r="J238" s="178"/>
      <c r="K238" s="171"/>
      <c r="L238" s="175">
        <f t="shared" si="16"/>
        <v>0</v>
      </c>
      <c r="M238" s="192" t="b">
        <v>0</v>
      </c>
      <c r="N238" s="342"/>
      <c r="O238" s="343"/>
      <c r="P238" s="343"/>
      <c r="Q238" s="344"/>
      <c r="R238" s="192" t="b">
        <v>0</v>
      </c>
      <c r="S238" s="62"/>
      <c r="T238" s="64"/>
      <c r="U238" s="65"/>
      <c r="V238" s="59">
        <f t="shared" si="14"/>
        <v>0</v>
      </c>
      <c r="Y238" s="60">
        <f t="shared" si="17"/>
        <v>0</v>
      </c>
      <c r="Z238" s="60" t="str">
        <f t="shared" si="18"/>
        <v/>
      </c>
      <c r="AA238" s="60" t="str">
        <f t="shared" si="18"/>
        <v/>
      </c>
      <c r="AB238" s="60" t="str">
        <f t="shared" si="18"/>
        <v/>
      </c>
      <c r="AC238" s="60" t="str">
        <f t="shared" si="18"/>
        <v/>
      </c>
    </row>
    <row r="239" spans="1:29" s="60" customFormat="1" ht="33.75" customHeight="1">
      <c r="A239" s="61">
        <v>218</v>
      </c>
      <c r="B239" s="339"/>
      <c r="C239" s="340"/>
      <c r="D239" s="341"/>
      <c r="E239" s="54"/>
      <c r="F239" s="62"/>
      <c r="G239" s="62"/>
      <c r="H239" s="62"/>
      <c r="I239" s="62"/>
      <c r="J239" s="178"/>
      <c r="K239" s="171"/>
      <c r="L239" s="175">
        <f t="shared" si="16"/>
        <v>0</v>
      </c>
      <c r="M239" s="192" t="b">
        <v>0</v>
      </c>
      <c r="N239" s="342"/>
      <c r="O239" s="343"/>
      <c r="P239" s="343"/>
      <c r="Q239" s="344"/>
      <c r="R239" s="192" t="b">
        <v>0</v>
      </c>
      <c r="S239" s="62"/>
      <c r="T239" s="64"/>
      <c r="U239" s="65"/>
      <c r="V239" s="59">
        <f t="shared" si="14"/>
        <v>0</v>
      </c>
      <c r="Y239" s="60">
        <f t="shared" si="17"/>
        <v>0</v>
      </c>
      <c r="Z239" s="60" t="str">
        <f t="shared" si="18"/>
        <v/>
      </c>
      <c r="AA239" s="60" t="str">
        <f t="shared" si="18"/>
        <v/>
      </c>
      <c r="AB239" s="60" t="str">
        <f t="shared" si="18"/>
        <v/>
      </c>
      <c r="AC239" s="60" t="str">
        <f t="shared" si="18"/>
        <v/>
      </c>
    </row>
    <row r="240" spans="1:29" s="60" customFormat="1" ht="33.75" customHeight="1">
      <c r="A240" s="61">
        <v>219</v>
      </c>
      <c r="B240" s="339"/>
      <c r="C240" s="340"/>
      <c r="D240" s="341"/>
      <c r="E240" s="54"/>
      <c r="F240" s="62"/>
      <c r="G240" s="62"/>
      <c r="H240" s="62"/>
      <c r="I240" s="62"/>
      <c r="J240" s="178"/>
      <c r="K240" s="171"/>
      <c r="L240" s="175">
        <f t="shared" si="16"/>
        <v>0</v>
      </c>
      <c r="M240" s="192" t="b">
        <v>0</v>
      </c>
      <c r="N240" s="342"/>
      <c r="O240" s="343"/>
      <c r="P240" s="343"/>
      <c r="Q240" s="344"/>
      <c r="R240" s="192" t="b">
        <v>0</v>
      </c>
      <c r="S240" s="62"/>
      <c r="T240" s="64"/>
      <c r="U240" s="65"/>
      <c r="V240" s="59">
        <f t="shared" si="14"/>
        <v>0</v>
      </c>
      <c r="Y240" s="60">
        <f t="shared" si="17"/>
        <v>0</v>
      </c>
      <c r="Z240" s="60" t="str">
        <f t="shared" si="18"/>
        <v/>
      </c>
      <c r="AA240" s="60" t="str">
        <f t="shared" si="18"/>
        <v/>
      </c>
      <c r="AB240" s="60" t="str">
        <f t="shared" si="18"/>
        <v/>
      </c>
      <c r="AC240" s="60" t="str">
        <f t="shared" si="18"/>
        <v/>
      </c>
    </row>
    <row r="241" spans="1:29" s="60" customFormat="1" ht="33.75" customHeight="1">
      <c r="A241" s="61">
        <v>220</v>
      </c>
      <c r="B241" s="339"/>
      <c r="C241" s="340"/>
      <c r="D241" s="341"/>
      <c r="E241" s="54"/>
      <c r="F241" s="62"/>
      <c r="G241" s="62"/>
      <c r="H241" s="62"/>
      <c r="I241" s="62"/>
      <c r="J241" s="178"/>
      <c r="K241" s="171"/>
      <c r="L241" s="175">
        <f t="shared" si="16"/>
        <v>0</v>
      </c>
      <c r="M241" s="192" t="b">
        <v>0</v>
      </c>
      <c r="N241" s="342"/>
      <c r="O241" s="343"/>
      <c r="P241" s="343"/>
      <c r="Q241" s="344"/>
      <c r="R241" s="192" t="b">
        <v>0</v>
      </c>
      <c r="S241" s="62"/>
      <c r="T241" s="64"/>
      <c r="U241" s="65"/>
      <c r="V241" s="59">
        <f t="shared" si="14"/>
        <v>0</v>
      </c>
      <c r="Y241" s="60">
        <f t="shared" si="17"/>
        <v>0</v>
      </c>
      <c r="Z241" s="60" t="str">
        <f t="shared" si="18"/>
        <v/>
      </c>
      <c r="AA241" s="60" t="str">
        <f t="shared" si="18"/>
        <v/>
      </c>
      <c r="AB241" s="60" t="str">
        <f t="shared" si="18"/>
        <v/>
      </c>
      <c r="AC241" s="60" t="str">
        <f t="shared" si="18"/>
        <v/>
      </c>
    </row>
    <row r="242" spans="1:29" s="60" customFormat="1" ht="33.75" customHeight="1">
      <c r="A242" s="61">
        <v>221</v>
      </c>
      <c r="B242" s="339"/>
      <c r="C242" s="340"/>
      <c r="D242" s="341"/>
      <c r="E242" s="54"/>
      <c r="F242" s="62"/>
      <c r="G242" s="62"/>
      <c r="H242" s="62"/>
      <c r="I242" s="62"/>
      <c r="J242" s="178"/>
      <c r="K242" s="171"/>
      <c r="L242" s="175">
        <f t="shared" si="16"/>
        <v>0</v>
      </c>
      <c r="M242" s="192" t="b">
        <v>0</v>
      </c>
      <c r="N242" s="342"/>
      <c r="O242" s="343"/>
      <c r="P242" s="343"/>
      <c r="Q242" s="344"/>
      <c r="R242" s="192" t="b">
        <v>0</v>
      </c>
      <c r="S242" s="62"/>
      <c r="T242" s="64"/>
      <c r="U242" s="65"/>
      <c r="V242" s="59">
        <f t="shared" si="14"/>
        <v>0</v>
      </c>
      <c r="Y242" s="60">
        <f t="shared" si="17"/>
        <v>0</v>
      </c>
      <c r="Z242" s="60" t="str">
        <f t="shared" si="18"/>
        <v/>
      </c>
      <c r="AA242" s="60" t="str">
        <f t="shared" si="18"/>
        <v/>
      </c>
      <c r="AB242" s="60" t="str">
        <f t="shared" si="18"/>
        <v/>
      </c>
      <c r="AC242" s="60" t="str">
        <f t="shared" si="18"/>
        <v/>
      </c>
    </row>
    <row r="243" spans="1:29" s="60" customFormat="1" ht="33.75" customHeight="1">
      <c r="A243" s="61">
        <v>222</v>
      </c>
      <c r="B243" s="339"/>
      <c r="C243" s="340"/>
      <c r="D243" s="341"/>
      <c r="E243" s="54"/>
      <c r="F243" s="62"/>
      <c r="G243" s="62"/>
      <c r="H243" s="62"/>
      <c r="I243" s="62"/>
      <c r="J243" s="178"/>
      <c r="K243" s="171"/>
      <c r="L243" s="175">
        <f t="shared" si="16"/>
        <v>0</v>
      </c>
      <c r="M243" s="192" t="b">
        <v>0</v>
      </c>
      <c r="N243" s="342"/>
      <c r="O243" s="343"/>
      <c r="P243" s="343"/>
      <c r="Q243" s="344"/>
      <c r="R243" s="192" t="b">
        <v>0</v>
      </c>
      <c r="S243" s="62"/>
      <c r="T243" s="64"/>
      <c r="U243" s="65"/>
      <c r="V243" s="59">
        <f t="shared" si="14"/>
        <v>0</v>
      </c>
      <c r="Y243" s="60">
        <f t="shared" si="17"/>
        <v>0</v>
      </c>
      <c r="Z243" s="60" t="str">
        <f t="shared" si="18"/>
        <v/>
      </c>
      <c r="AA243" s="60" t="str">
        <f t="shared" si="18"/>
        <v/>
      </c>
      <c r="AB243" s="60" t="str">
        <f t="shared" si="18"/>
        <v/>
      </c>
      <c r="AC243" s="60" t="str">
        <f t="shared" si="18"/>
        <v/>
      </c>
    </row>
    <row r="244" spans="1:29" s="60" customFormat="1" ht="33.75" customHeight="1">
      <c r="A244" s="61">
        <v>223</v>
      </c>
      <c r="B244" s="339"/>
      <c r="C244" s="340"/>
      <c r="D244" s="341"/>
      <c r="E244" s="54"/>
      <c r="F244" s="62"/>
      <c r="G244" s="62"/>
      <c r="H244" s="62"/>
      <c r="I244" s="62"/>
      <c r="J244" s="178"/>
      <c r="K244" s="171"/>
      <c r="L244" s="175">
        <f t="shared" si="16"/>
        <v>0</v>
      </c>
      <c r="M244" s="192" t="b">
        <v>0</v>
      </c>
      <c r="N244" s="342"/>
      <c r="O244" s="343"/>
      <c r="P244" s="343"/>
      <c r="Q244" s="344"/>
      <c r="R244" s="192" t="b">
        <v>0</v>
      </c>
      <c r="S244" s="62"/>
      <c r="T244" s="64"/>
      <c r="U244" s="65"/>
      <c r="V244" s="59">
        <f t="shared" si="14"/>
        <v>0</v>
      </c>
      <c r="Y244" s="60">
        <f t="shared" si="17"/>
        <v>0</v>
      </c>
      <c r="Z244" s="60" t="str">
        <f t="shared" si="18"/>
        <v/>
      </c>
      <c r="AA244" s="60" t="str">
        <f t="shared" si="18"/>
        <v/>
      </c>
      <c r="AB244" s="60" t="str">
        <f t="shared" si="18"/>
        <v/>
      </c>
      <c r="AC244" s="60" t="str">
        <f t="shared" si="18"/>
        <v/>
      </c>
    </row>
    <row r="245" spans="1:29" s="60" customFormat="1" ht="33.75" customHeight="1">
      <c r="A245" s="61">
        <v>224</v>
      </c>
      <c r="B245" s="339"/>
      <c r="C245" s="340"/>
      <c r="D245" s="341"/>
      <c r="E245" s="54"/>
      <c r="F245" s="62"/>
      <c r="G245" s="62"/>
      <c r="H245" s="62"/>
      <c r="I245" s="62"/>
      <c r="J245" s="178"/>
      <c r="K245" s="171"/>
      <c r="L245" s="175">
        <f t="shared" si="16"/>
        <v>0</v>
      </c>
      <c r="M245" s="192" t="b">
        <v>0</v>
      </c>
      <c r="N245" s="342"/>
      <c r="O245" s="343"/>
      <c r="P245" s="343"/>
      <c r="Q245" s="344"/>
      <c r="R245" s="192" t="b">
        <v>0</v>
      </c>
      <c r="S245" s="62"/>
      <c r="T245" s="64"/>
      <c r="U245" s="65"/>
      <c r="V245" s="59">
        <f t="shared" si="14"/>
        <v>0</v>
      </c>
      <c r="Y245" s="60">
        <f t="shared" si="17"/>
        <v>0</v>
      </c>
      <c r="Z245" s="60" t="str">
        <f t="shared" si="18"/>
        <v/>
      </c>
      <c r="AA245" s="60" t="str">
        <f t="shared" si="18"/>
        <v/>
      </c>
      <c r="AB245" s="60" t="str">
        <f t="shared" si="18"/>
        <v/>
      </c>
      <c r="AC245" s="60" t="str">
        <f t="shared" si="18"/>
        <v/>
      </c>
    </row>
    <row r="246" spans="1:29" s="60" customFormat="1" ht="33.75" customHeight="1">
      <c r="A246" s="61">
        <v>225</v>
      </c>
      <c r="B246" s="339"/>
      <c r="C246" s="340"/>
      <c r="D246" s="341"/>
      <c r="E246" s="54"/>
      <c r="F246" s="62"/>
      <c r="G246" s="62"/>
      <c r="H246" s="62"/>
      <c r="I246" s="62"/>
      <c r="J246" s="178"/>
      <c r="K246" s="171"/>
      <c r="L246" s="175">
        <f t="shared" si="16"/>
        <v>0</v>
      </c>
      <c r="M246" s="192" t="b">
        <v>0</v>
      </c>
      <c r="N246" s="342"/>
      <c r="O246" s="343"/>
      <c r="P246" s="343"/>
      <c r="Q246" s="344"/>
      <c r="R246" s="192" t="b">
        <v>0</v>
      </c>
      <c r="S246" s="62"/>
      <c r="T246" s="64"/>
      <c r="U246" s="65"/>
      <c r="V246" s="59">
        <f t="shared" si="14"/>
        <v>0</v>
      </c>
      <c r="Y246" s="60">
        <f t="shared" si="17"/>
        <v>0</v>
      </c>
      <c r="Z246" s="60" t="str">
        <f t="shared" si="18"/>
        <v/>
      </c>
      <c r="AA246" s="60" t="str">
        <f t="shared" si="18"/>
        <v/>
      </c>
      <c r="AB246" s="60" t="str">
        <f t="shared" si="18"/>
        <v/>
      </c>
      <c r="AC246" s="60" t="str">
        <f t="shared" si="18"/>
        <v/>
      </c>
    </row>
    <row r="247" spans="1:29" s="60" customFormat="1" ht="33.75" customHeight="1">
      <c r="A247" s="61">
        <v>226</v>
      </c>
      <c r="B247" s="339"/>
      <c r="C247" s="340"/>
      <c r="D247" s="341"/>
      <c r="E247" s="54"/>
      <c r="F247" s="62"/>
      <c r="G247" s="62"/>
      <c r="H247" s="62"/>
      <c r="I247" s="62"/>
      <c r="J247" s="178"/>
      <c r="K247" s="171"/>
      <c r="L247" s="175">
        <f t="shared" si="16"/>
        <v>0</v>
      </c>
      <c r="M247" s="192" t="b">
        <v>0</v>
      </c>
      <c r="N247" s="342"/>
      <c r="O247" s="343"/>
      <c r="P247" s="343"/>
      <c r="Q247" s="344"/>
      <c r="R247" s="192" t="b">
        <v>0</v>
      </c>
      <c r="S247" s="62"/>
      <c r="T247" s="64"/>
      <c r="U247" s="65"/>
      <c r="V247" s="59">
        <f t="shared" si="14"/>
        <v>0</v>
      </c>
      <c r="Y247" s="60">
        <f t="shared" si="17"/>
        <v>0</v>
      </c>
      <c r="Z247" s="60" t="str">
        <f t="shared" si="18"/>
        <v/>
      </c>
      <c r="AA247" s="60" t="str">
        <f t="shared" si="18"/>
        <v/>
      </c>
      <c r="AB247" s="60" t="str">
        <f t="shared" si="18"/>
        <v/>
      </c>
      <c r="AC247" s="60" t="str">
        <f t="shared" si="18"/>
        <v/>
      </c>
    </row>
    <row r="248" spans="1:29" s="60" customFormat="1" ht="33.75" customHeight="1">
      <c r="A248" s="61">
        <v>227</v>
      </c>
      <c r="B248" s="339"/>
      <c r="C248" s="340"/>
      <c r="D248" s="341"/>
      <c r="E248" s="54"/>
      <c r="F248" s="62"/>
      <c r="G248" s="62"/>
      <c r="H248" s="62"/>
      <c r="I248" s="62"/>
      <c r="J248" s="178"/>
      <c r="K248" s="171"/>
      <c r="L248" s="175">
        <f t="shared" si="16"/>
        <v>0</v>
      </c>
      <c r="M248" s="192" t="b">
        <v>0</v>
      </c>
      <c r="N248" s="342"/>
      <c r="O248" s="343"/>
      <c r="P248" s="343"/>
      <c r="Q248" s="344"/>
      <c r="R248" s="192" t="b">
        <v>0</v>
      </c>
      <c r="S248" s="62"/>
      <c r="T248" s="64"/>
      <c r="U248" s="65"/>
      <c r="V248" s="59">
        <f t="shared" si="14"/>
        <v>0</v>
      </c>
      <c r="Y248" s="60">
        <f t="shared" si="17"/>
        <v>0</v>
      </c>
      <c r="Z248" s="60" t="str">
        <f t="shared" si="18"/>
        <v/>
      </c>
      <c r="AA248" s="60" t="str">
        <f t="shared" si="18"/>
        <v/>
      </c>
      <c r="AB248" s="60" t="str">
        <f t="shared" si="18"/>
        <v/>
      </c>
      <c r="AC248" s="60" t="str">
        <f t="shared" si="18"/>
        <v/>
      </c>
    </row>
    <row r="249" spans="1:29" s="60" customFormat="1" ht="33.75" customHeight="1">
      <c r="A249" s="61">
        <v>228</v>
      </c>
      <c r="B249" s="339"/>
      <c r="C249" s="340"/>
      <c r="D249" s="341"/>
      <c r="E249" s="54"/>
      <c r="F249" s="62"/>
      <c r="G249" s="62"/>
      <c r="H249" s="62"/>
      <c r="I249" s="62"/>
      <c r="J249" s="178"/>
      <c r="K249" s="171"/>
      <c r="L249" s="175">
        <f t="shared" si="16"/>
        <v>0</v>
      </c>
      <c r="M249" s="192" t="b">
        <v>0</v>
      </c>
      <c r="N249" s="342"/>
      <c r="O249" s="343"/>
      <c r="P249" s="343"/>
      <c r="Q249" s="344"/>
      <c r="R249" s="192" t="b">
        <v>0</v>
      </c>
      <c r="S249" s="62"/>
      <c r="T249" s="64"/>
      <c r="U249" s="65"/>
      <c r="V249" s="59">
        <f t="shared" si="14"/>
        <v>0</v>
      </c>
      <c r="Y249" s="60">
        <f t="shared" si="17"/>
        <v>0</v>
      </c>
      <c r="Z249" s="60" t="str">
        <f t="shared" si="18"/>
        <v/>
      </c>
      <c r="AA249" s="60" t="str">
        <f t="shared" si="18"/>
        <v/>
      </c>
      <c r="AB249" s="60" t="str">
        <f t="shared" si="18"/>
        <v/>
      </c>
      <c r="AC249" s="60" t="str">
        <f t="shared" si="18"/>
        <v/>
      </c>
    </row>
    <row r="250" spans="1:29" s="60" customFormat="1" ht="33.75" customHeight="1">
      <c r="A250" s="61">
        <v>229</v>
      </c>
      <c r="B250" s="339"/>
      <c r="C250" s="340"/>
      <c r="D250" s="341"/>
      <c r="E250" s="54"/>
      <c r="F250" s="62"/>
      <c r="G250" s="62"/>
      <c r="H250" s="62"/>
      <c r="I250" s="62"/>
      <c r="J250" s="178"/>
      <c r="K250" s="171"/>
      <c r="L250" s="175">
        <f t="shared" si="16"/>
        <v>0</v>
      </c>
      <c r="M250" s="192" t="b">
        <v>0</v>
      </c>
      <c r="N250" s="342"/>
      <c r="O250" s="343"/>
      <c r="P250" s="343"/>
      <c r="Q250" s="344"/>
      <c r="R250" s="192" t="b">
        <v>0</v>
      </c>
      <c r="S250" s="62"/>
      <c r="T250" s="64"/>
      <c r="U250" s="65"/>
      <c r="V250" s="59">
        <f t="shared" si="14"/>
        <v>0</v>
      </c>
      <c r="Y250" s="60">
        <f t="shared" si="17"/>
        <v>0</v>
      </c>
      <c r="Z250" s="60" t="str">
        <f t="shared" si="18"/>
        <v/>
      </c>
      <c r="AA250" s="60" t="str">
        <f t="shared" si="18"/>
        <v/>
      </c>
      <c r="AB250" s="60" t="str">
        <f t="shared" si="18"/>
        <v/>
      </c>
      <c r="AC250" s="60" t="str">
        <f t="shared" si="18"/>
        <v/>
      </c>
    </row>
    <row r="251" spans="1:29" s="60" customFormat="1" ht="33.75" customHeight="1">
      <c r="A251" s="61">
        <v>230</v>
      </c>
      <c r="B251" s="339"/>
      <c r="C251" s="340"/>
      <c r="D251" s="341"/>
      <c r="E251" s="54"/>
      <c r="F251" s="62"/>
      <c r="G251" s="62"/>
      <c r="H251" s="62"/>
      <c r="I251" s="62"/>
      <c r="J251" s="178"/>
      <c r="K251" s="171"/>
      <c r="L251" s="175">
        <f t="shared" si="16"/>
        <v>0</v>
      </c>
      <c r="M251" s="192" t="b">
        <v>0</v>
      </c>
      <c r="N251" s="342"/>
      <c r="O251" s="343"/>
      <c r="P251" s="343"/>
      <c r="Q251" s="344"/>
      <c r="R251" s="192" t="b">
        <v>0</v>
      </c>
      <c r="S251" s="62"/>
      <c r="T251" s="64"/>
      <c r="U251" s="65"/>
      <c r="V251" s="59">
        <f t="shared" si="14"/>
        <v>0</v>
      </c>
      <c r="Y251" s="60">
        <f t="shared" si="17"/>
        <v>0</v>
      </c>
      <c r="Z251" s="60" t="str">
        <f t="shared" si="18"/>
        <v/>
      </c>
      <c r="AA251" s="60" t="str">
        <f t="shared" si="18"/>
        <v/>
      </c>
      <c r="AB251" s="60" t="str">
        <f t="shared" si="18"/>
        <v/>
      </c>
      <c r="AC251" s="60" t="str">
        <f t="shared" si="18"/>
        <v/>
      </c>
    </row>
    <row r="252" spans="1:29" s="60" customFormat="1" ht="33.75" customHeight="1">
      <c r="A252" s="61">
        <v>231</v>
      </c>
      <c r="B252" s="339"/>
      <c r="C252" s="340"/>
      <c r="D252" s="341"/>
      <c r="E252" s="54"/>
      <c r="F252" s="62"/>
      <c r="G252" s="62"/>
      <c r="H252" s="62"/>
      <c r="I252" s="62"/>
      <c r="J252" s="178"/>
      <c r="K252" s="171"/>
      <c r="L252" s="175">
        <f t="shared" si="16"/>
        <v>0</v>
      </c>
      <c r="M252" s="192" t="b">
        <v>0</v>
      </c>
      <c r="N252" s="342"/>
      <c r="O252" s="343"/>
      <c r="P252" s="343"/>
      <c r="Q252" s="344"/>
      <c r="R252" s="192" t="b">
        <v>0</v>
      </c>
      <c r="S252" s="62"/>
      <c r="T252" s="64"/>
      <c r="U252" s="65"/>
      <c r="V252" s="59">
        <f t="shared" si="14"/>
        <v>0</v>
      </c>
      <c r="Y252" s="60">
        <f t="shared" si="17"/>
        <v>0</v>
      </c>
      <c r="Z252" s="60" t="str">
        <f t="shared" si="18"/>
        <v/>
      </c>
      <c r="AA252" s="60" t="str">
        <f t="shared" si="18"/>
        <v/>
      </c>
      <c r="AB252" s="60" t="str">
        <f t="shared" si="18"/>
        <v/>
      </c>
      <c r="AC252" s="60" t="str">
        <f t="shared" si="18"/>
        <v/>
      </c>
    </row>
    <row r="253" spans="1:29" s="60" customFormat="1" ht="33.75" customHeight="1">
      <c r="A253" s="61">
        <v>232</v>
      </c>
      <c r="B253" s="339"/>
      <c r="C253" s="340"/>
      <c r="D253" s="341"/>
      <c r="E253" s="54"/>
      <c r="F253" s="62"/>
      <c r="G253" s="62"/>
      <c r="H253" s="62"/>
      <c r="I253" s="62"/>
      <c r="J253" s="178"/>
      <c r="K253" s="171"/>
      <c r="L253" s="175">
        <f t="shared" si="16"/>
        <v>0</v>
      </c>
      <c r="M253" s="192" t="b">
        <v>0</v>
      </c>
      <c r="N253" s="342"/>
      <c r="O253" s="343"/>
      <c r="P253" s="343"/>
      <c r="Q253" s="344"/>
      <c r="R253" s="192" t="b">
        <v>0</v>
      </c>
      <c r="S253" s="62"/>
      <c r="T253" s="64"/>
      <c r="U253" s="65"/>
      <c r="V253" s="59">
        <f t="shared" si="14"/>
        <v>0</v>
      </c>
      <c r="Y253" s="60">
        <f t="shared" si="17"/>
        <v>0</v>
      </c>
      <c r="Z253" s="60" t="str">
        <f t="shared" si="18"/>
        <v/>
      </c>
      <c r="AA253" s="60" t="str">
        <f t="shared" si="18"/>
        <v/>
      </c>
      <c r="AB253" s="60" t="str">
        <f t="shared" si="18"/>
        <v/>
      </c>
      <c r="AC253" s="60" t="str">
        <f t="shared" si="18"/>
        <v/>
      </c>
    </row>
    <row r="254" spans="1:29" s="60" customFormat="1" ht="33.75" customHeight="1">
      <c r="A254" s="61">
        <v>233</v>
      </c>
      <c r="B254" s="339"/>
      <c r="C254" s="340"/>
      <c r="D254" s="341"/>
      <c r="E254" s="54"/>
      <c r="F254" s="62"/>
      <c r="G254" s="62"/>
      <c r="H254" s="62"/>
      <c r="I254" s="62"/>
      <c r="J254" s="178"/>
      <c r="K254" s="171"/>
      <c r="L254" s="175">
        <f t="shared" si="16"/>
        <v>0</v>
      </c>
      <c r="M254" s="192" t="b">
        <v>0</v>
      </c>
      <c r="N254" s="342"/>
      <c r="O254" s="343"/>
      <c r="P254" s="343"/>
      <c r="Q254" s="344"/>
      <c r="R254" s="192" t="b">
        <v>0</v>
      </c>
      <c r="S254" s="62"/>
      <c r="T254" s="64"/>
      <c r="U254" s="65"/>
      <c r="V254" s="59">
        <f t="shared" si="14"/>
        <v>0</v>
      </c>
      <c r="Y254" s="60">
        <f t="shared" si="17"/>
        <v>0</v>
      </c>
      <c r="Z254" s="60" t="str">
        <f t="shared" si="18"/>
        <v/>
      </c>
      <c r="AA254" s="60" t="str">
        <f t="shared" si="18"/>
        <v/>
      </c>
      <c r="AB254" s="60" t="str">
        <f t="shared" si="18"/>
        <v/>
      </c>
      <c r="AC254" s="60" t="str">
        <f t="shared" si="18"/>
        <v/>
      </c>
    </row>
    <row r="255" spans="1:29" s="60" customFormat="1" ht="33.75" customHeight="1">
      <c r="A255" s="61">
        <v>234</v>
      </c>
      <c r="B255" s="339"/>
      <c r="C255" s="340"/>
      <c r="D255" s="341"/>
      <c r="E255" s="54"/>
      <c r="F255" s="62"/>
      <c r="G255" s="62"/>
      <c r="H255" s="62"/>
      <c r="I255" s="62"/>
      <c r="J255" s="178"/>
      <c r="K255" s="171"/>
      <c r="L255" s="175">
        <f t="shared" si="16"/>
        <v>0</v>
      </c>
      <c r="M255" s="192" t="b">
        <v>0</v>
      </c>
      <c r="N255" s="342"/>
      <c r="O255" s="343"/>
      <c r="P255" s="343"/>
      <c r="Q255" s="344"/>
      <c r="R255" s="192" t="b">
        <v>0</v>
      </c>
      <c r="S255" s="62"/>
      <c r="T255" s="64"/>
      <c r="U255" s="65"/>
      <c r="V255" s="59">
        <f t="shared" si="14"/>
        <v>0</v>
      </c>
      <c r="Y255" s="60">
        <f t="shared" si="17"/>
        <v>0</v>
      </c>
      <c r="Z255" s="60" t="str">
        <f t="shared" si="18"/>
        <v/>
      </c>
      <c r="AA255" s="60" t="str">
        <f t="shared" si="18"/>
        <v/>
      </c>
      <c r="AB255" s="60" t="str">
        <f t="shared" si="18"/>
        <v/>
      </c>
      <c r="AC255" s="60" t="str">
        <f t="shared" si="18"/>
        <v/>
      </c>
    </row>
    <row r="256" spans="1:29" s="60" customFormat="1" ht="33.75" customHeight="1">
      <c r="A256" s="61">
        <v>235</v>
      </c>
      <c r="B256" s="339"/>
      <c r="C256" s="340"/>
      <c r="D256" s="341"/>
      <c r="E256" s="54"/>
      <c r="F256" s="62"/>
      <c r="G256" s="62"/>
      <c r="H256" s="62"/>
      <c r="I256" s="62"/>
      <c r="J256" s="178"/>
      <c r="K256" s="171"/>
      <c r="L256" s="175">
        <f t="shared" si="16"/>
        <v>0</v>
      </c>
      <c r="M256" s="192" t="b">
        <v>0</v>
      </c>
      <c r="N256" s="342"/>
      <c r="O256" s="343"/>
      <c r="P256" s="343"/>
      <c r="Q256" s="344"/>
      <c r="R256" s="192" t="b">
        <v>0</v>
      </c>
      <c r="S256" s="62"/>
      <c r="T256" s="64"/>
      <c r="U256" s="65"/>
      <c r="V256" s="59">
        <f t="shared" si="14"/>
        <v>0</v>
      </c>
      <c r="Y256" s="60">
        <f t="shared" si="17"/>
        <v>0</v>
      </c>
      <c r="Z256" s="60" t="str">
        <f t="shared" si="18"/>
        <v/>
      </c>
      <c r="AA256" s="60" t="str">
        <f t="shared" si="18"/>
        <v/>
      </c>
      <c r="AB256" s="60" t="str">
        <f t="shared" si="18"/>
        <v/>
      </c>
      <c r="AC256" s="60" t="str">
        <f t="shared" si="18"/>
        <v/>
      </c>
    </row>
    <row r="257" spans="1:29" s="60" customFormat="1" ht="33.75" customHeight="1">
      <c r="A257" s="61">
        <v>236</v>
      </c>
      <c r="B257" s="339"/>
      <c r="C257" s="340"/>
      <c r="D257" s="341"/>
      <c r="E257" s="54"/>
      <c r="F257" s="62"/>
      <c r="G257" s="62"/>
      <c r="H257" s="62"/>
      <c r="I257" s="62"/>
      <c r="J257" s="178"/>
      <c r="K257" s="171"/>
      <c r="L257" s="175">
        <f t="shared" si="16"/>
        <v>0</v>
      </c>
      <c r="M257" s="192" t="b">
        <v>0</v>
      </c>
      <c r="N257" s="342"/>
      <c r="O257" s="343"/>
      <c r="P257" s="343"/>
      <c r="Q257" s="344"/>
      <c r="R257" s="192" t="b">
        <v>0</v>
      </c>
      <c r="S257" s="62"/>
      <c r="T257" s="64"/>
      <c r="U257" s="65"/>
      <c r="V257" s="59">
        <f t="shared" si="14"/>
        <v>0</v>
      </c>
      <c r="Y257" s="60">
        <f t="shared" si="17"/>
        <v>0</v>
      </c>
      <c r="Z257" s="60" t="str">
        <f t="shared" si="18"/>
        <v/>
      </c>
      <c r="AA257" s="60" t="str">
        <f t="shared" si="18"/>
        <v/>
      </c>
      <c r="AB257" s="60" t="str">
        <f t="shared" si="18"/>
        <v/>
      </c>
      <c r="AC257" s="60" t="str">
        <f t="shared" si="18"/>
        <v/>
      </c>
    </row>
    <row r="258" spans="1:29" s="60" customFormat="1" ht="33.75" customHeight="1">
      <c r="A258" s="61">
        <v>237</v>
      </c>
      <c r="B258" s="339"/>
      <c r="C258" s="340"/>
      <c r="D258" s="341"/>
      <c r="E258" s="54"/>
      <c r="F258" s="62"/>
      <c r="G258" s="62"/>
      <c r="H258" s="62"/>
      <c r="I258" s="62"/>
      <c r="J258" s="178"/>
      <c r="K258" s="171"/>
      <c r="L258" s="175">
        <f t="shared" si="16"/>
        <v>0</v>
      </c>
      <c r="M258" s="192" t="b">
        <v>0</v>
      </c>
      <c r="N258" s="342"/>
      <c r="O258" s="343"/>
      <c r="P258" s="343"/>
      <c r="Q258" s="344"/>
      <c r="R258" s="192" t="b">
        <v>0</v>
      </c>
      <c r="S258" s="62"/>
      <c r="T258" s="64"/>
      <c r="U258" s="65"/>
      <c r="V258" s="59">
        <f t="shared" si="14"/>
        <v>0</v>
      </c>
      <c r="Y258" s="60">
        <f t="shared" si="17"/>
        <v>0</v>
      </c>
      <c r="Z258" s="60" t="str">
        <f t="shared" si="18"/>
        <v/>
      </c>
      <c r="AA258" s="60" t="str">
        <f t="shared" si="18"/>
        <v/>
      </c>
      <c r="AB258" s="60" t="str">
        <f t="shared" si="18"/>
        <v/>
      </c>
      <c r="AC258" s="60" t="str">
        <f t="shared" si="18"/>
        <v/>
      </c>
    </row>
    <row r="259" spans="1:29" s="60" customFormat="1" ht="33.75" customHeight="1">
      <c r="A259" s="61">
        <v>238</v>
      </c>
      <c r="B259" s="339"/>
      <c r="C259" s="340"/>
      <c r="D259" s="341"/>
      <c r="E259" s="54"/>
      <c r="F259" s="62"/>
      <c r="G259" s="62"/>
      <c r="H259" s="62"/>
      <c r="I259" s="62"/>
      <c r="J259" s="178"/>
      <c r="K259" s="171"/>
      <c r="L259" s="175">
        <f t="shared" si="16"/>
        <v>0</v>
      </c>
      <c r="M259" s="192" t="b">
        <v>0</v>
      </c>
      <c r="N259" s="342"/>
      <c r="O259" s="343"/>
      <c r="P259" s="343"/>
      <c r="Q259" s="344"/>
      <c r="R259" s="192" t="b">
        <v>0</v>
      </c>
      <c r="S259" s="62"/>
      <c r="T259" s="64"/>
      <c r="U259" s="65"/>
      <c r="V259" s="59">
        <f t="shared" si="14"/>
        <v>0</v>
      </c>
      <c r="Y259" s="60">
        <f t="shared" si="17"/>
        <v>0</v>
      </c>
      <c r="Z259" s="60" t="str">
        <f t="shared" si="18"/>
        <v/>
      </c>
      <c r="AA259" s="60" t="str">
        <f t="shared" si="18"/>
        <v/>
      </c>
      <c r="AB259" s="60" t="str">
        <f t="shared" si="18"/>
        <v/>
      </c>
      <c r="AC259" s="60" t="str">
        <f t="shared" si="18"/>
        <v/>
      </c>
    </row>
    <row r="260" spans="1:29" s="60" customFormat="1" ht="33.75" customHeight="1">
      <c r="A260" s="61">
        <v>239</v>
      </c>
      <c r="B260" s="339"/>
      <c r="C260" s="340"/>
      <c r="D260" s="341"/>
      <c r="E260" s="54"/>
      <c r="F260" s="62"/>
      <c r="G260" s="62"/>
      <c r="H260" s="62"/>
      <c r="I260" s="62"/>
      <c r="J260" s="178"/>
      <c r="K260" s="171"/>
      <c r="L260" s="175">
        <f t="shared" si="16"/>
        <v>0</v>
      </c>
      <c r="M260" s="192" t="b">
        <v>0</v>
      </c>
      <c r="N260" s="342"/>
      <c r="O260" s="343"/>
      <c r="P260" s="343"/>
      <c r="Q260" s="344"/>
      <c r="R260" s="192" t="b">
        <v>0</v>
      </c>
      <c r="S260" s="62"/>
      <c r="T260" s="57"/>
      <c r="U260" s="58"/>
      <c r="V260" s="59">
        <f t="shared" si="14"/>
        <v>0</v>
      </c>
      <c r="Y260" s="60">
        <f t="shared" si="17"/>
        <v>0</v>
      </c>
      <c r="Z260" s="60" t="str">
        <f t="shared" si="18"/>
        <v/>
      </c>
      <c r="AA260" s="60" t="str">
        <f t="shared" si="18"/>
        <v/>
      </c>
      <c r="AB260" s="60" t="str">
        <f t="shared" si="18"/>
        <v/>
      </c>
      <c r="AC260" s="60" t="str">
        <f t="shared" si="18"/>
        <v/>
      </c>
    </row>
    <row r="261" spans="1:29" s="60" customFormat="1" ht="33.75" customHeight="1">
      <c r="A261" s="61">
        <v>240</v>
      </c>
      <c r="B261" s="339"/>
      <c r="C261" s="340"/>
      <c r="D261" s="341"/>
      <c r="E261" s="54"/>
      <c r="F261" s="62"/>
      <c r="G261" s="62"/>
      <c r="H261" s="62"/>
      <c r="I261" s="62"/>
      <c r="J261" s="178"/>
      <c r="K261" s="171"/>
      <c r="L261" s="175">
        <f t="shared" si="16"/>
        <v>0</v>
      </c>
      <c r="M261" s="192" t="b">
        <v>0</v>
      </c>
      <c r="N261" s="342"/>
      <c r="O261" s="343"/>
      <c r="P261" s="343"/>
      <c r="Q261" s="344"/>
      <c r="R261" s="192" t="b">
        <v>0</v>
      </c>
      <c r="S261" s="62"/>
      <c r="T261" s="57"/>
      <c r="U261" s="58"/>
      <c r="V261" s="59">
        <f t="shared" si="14"/>
        <v>0</v>
      </c>
      <c r="Y261" s="60">
        <f t="shared" si="17"/>
        <v>0</v>
      </c>
      <c r="Z261" s="60" t="str">
        <f t="shared" si="18"/>
        <v/>
      </c>
      <c r="AA261" s="60" t="str">
        <f t="shared" si="18"/>
        <v/>
      </c>
      <c r="AB261" s="60" t="str">
        <f t="shared" si="18"/>
        <v/>
      </c>
      <c r="AC261" s="60" t="str">
        <f t="shared" si="18"/>
        <v/>
      </c>
    </row>
    <row r="262" spans="1:29" s="60" customFormat="1" ht="33.75" customHeight="1">
      <c r="A262" s="61">
        <v>241</v>
      </c>
      <c r="B262" s="339"/>
      <c r="C262" s="340"/>
      <c r="D262" s="341"/>
      <c r="E262" s="54"/>
      <c r="F262" s="62"/>
      <c r="G262" s="62"/>
      <c r="H262" s="62"/>
      <c r="I262" s="62"/>
      <c r="J262" s="178"/>
      <c r="K262" s="171"/>
      <c r="L262" s="66">
        <f t="shared" si="16"/>
        <v>0</v>
      </c>
      <c r="M262" s="192" t="b">
        <v>0</v>
      </c>
      <c r="N262" s="342"/>
      <c r="O262" s="343"/>
      <c r="P262" s="343"/>
      <c r="Q262" s="344"/>
      <c r="R262" s="192" t="b">
        <v>0</v>
      </c>
      <c r="S262" s="62"/>
      <c r="T262" s="57"/>
      <c r="U262" s="58"/>
      <c r="V262" s="59">
        <f t="shared" si="14"/>
        <v>0</v>
      </c>
      <c r="Y262" s="60">
        <f t="shared" si="17"/>
        <v>0</v>
      </c>
      <c r="Z262" s="60" t="str">
        <f t="shared" si="18"/>
        <v/>
      </c>
      <c r="AA262" s="60" t="str">
        <f t="shared" si="18"/>
        <v/>
      </c>
      <c r="AB262" s="60" t="str">
        <f t="shared" si="18"/>
        <v/>
      </c>
      <c r="AC262" s="60" t="str">
        <f t="shared" si="18"/>
        <v/>
      </c>
    </row>
    <row r="263" spans="1:29" s="60" customFormat="1" ht="33.75" customHeight="1">
      <c r="A263" s="61">
        <v>242</v>
      </c>
      <c r="B263" s="339"/>
      <c r="C263" s="340"/>
      <c r="D263" s="341"/>
      <c r="E263" s="54"/>
      <c r="F263" s="62"/>
      <c r="G263" s="62"/>
      <c r="H263" s="62"/>
      <c r="I263" s="62"/>
      <c r="J263" s="178"/>
      <c r="K263" s="171"/>
      <c r="L263" s="66">
        <f t="shared" si="16"/>
        <v>0</v>
      </c>
      <c r="M263" s="192" t="b">
        <v>0</v>
      </c>
      <c r="N263" s="342"/>
      <c r="O263" s="343"/>
      <c r="P263" s="343"/>
      <c r="Q263" s="344"/>
      <c r="R263" s="192" t="b">
        <v>0</v>
      </c>
      <c r="S263" s="62"/>
      <c r="T263" s="64"/>
      <c r="U263" s="65"/>
      <c r="V263" s="59">
        <f t="shared" si="14"/>
        <v>0</v>
      </c>
      <c r="Y263" s="60">
        <f t="shared" si="17"/>
        <v>0</v>
      </c>
      <c r="Z263" s="60" t="str">
        <f t="shared" si="18"/>
        <v/>
      </c>
      <c r="AA263" s="60" t="str">
        <f t="shared" si="18"/>
        <v/>
      </c>
      <c r="AB263" s="60" t="str">
        <f t="shared" si="18"/>
        <v/>
      </c>
      <c r="AC263" s="60" t="str">
        <f t="shared" si="18"/>
        <v/>
      </c>
    </row>
    <row r="264" spans="1:29" s="60" customFormat="1" ht="33.75" customHeight="1">
      <c r="A264" s="61">
        <v>243</v>
      </c>
      <c r="B264" s="339"/>
      <c r="C264" s="340"/>
      <c r="D264" s="341"/>
      <c r="E264" s="54"/>
      <c r="F264" s="62"/>
      <c r="G264" s="62"/>
      <c r="H264" s="62"/>
      <c r="I264" s="62"/>
      <c r="J264" s="178"/>
      <c r="K264" s="171"/>
      <c r="L264" s="66">
        <f t="shared" si="16"/>
        <v>0</v>
      </c>
      <c r="M264" s="192" t="b">
        <v>0</v>
      </c>
      <c r="N264" s="342"/>
      <c r="O264" s="343"/>
      <c r="P264" s="343"/>
      <c r="Q264" s="344"/>
      <c r="R264" s="192" t="b">
        <v>0</v>
      </c>
      <c r="S264" s="62"/>
      <c r="T264" s="64"/>
      <c r="U264" s="65"/>
      <c r="V264" s="59">
        <f t="shared" si="14"/>
        <v>0</v>
      </c>
      <c r="Y264" s="60">
        <f t="shared" si="17"/>
        <v>0</v>
      </c>
      <c r="Z264" s="60" t="str">
        <f t="shared" si="18"/>
        <v/>
      </c>
      <c r="AA264" s="60" t="str">
        <f t="shared" si="18"/>
        <v/>
      </c>
      <c r="AB264" s="60" t="str">
        <f t="shared" si="18"/>
        <v/>
      </c>
      <c r="AC264" s="60" t="str">
        <f t="shared" si="18"/>
        <v/>
      </c>
    </row>
    <row r="265" spans="1:29" s="60" customFormat="1" ht="33.75" customHeight="1">
      <c r="A265" s="61">
        <v>244</v>
      </c>
      <c r="B265" s="339"/>
      <c r="C265" s="340"/>
      <c r="D265" s="341"/>
      <c r="E265" s="54"/>
      <c r="F265" s="62"/>
      <c r="G265" s="62"/>
      <c r="H265" s="62"/>
      <c r="I265" s="62"/>
      <c r="J265" s="178"/>
      <c r="K265" s="171"/>
      <c r="L265" s="66">
        <f t="shared" si="16"/>
        <v>0</v>
      </c>
      <c r="M265" s="192" t="b">
        <v>0</v>
      </c>
      <c r="N265" s="342"/>
      <c r="O265" s="343"/>
      <c r="P265" s="343"/>
      <c r="Q265" s="344"/>
      <c r="R265" s="192" t="b">
        <v>0</v>
      </c>
      <c r="S265" s="62"/>
      <c r="T265" s="64"/>
      <c r="U265" s="65"/>
      <c r="V265" s="59">
        <f t="shared" si="14"/>
        <v>0</v>
      </c>
      <c r="Y265" s="60">
        <f t="shared" si="17"/>
        <v>0</v>
      </c>
      <c r="Z265" s="60" t="str">
        <f t="shared" si="18"/>
        <v/>
      </c>
      <c r="AA265" s="60" t="str">
        <f t="shared" si="18"/>
        <v/>
      </c>
      <c r="AB265" s="60" t="str">
        <f t="shared" si="18"/>
        <v/>
      </c>
      <c r="AC265" s="60" t="str">
        <f t="shared" si="18"/>
        <v/>
      </c>
    </row>
    <row r="266" spans="1:29" s="60" customFormat="1" ht="33.75" customHeight="1">
      <c r="A266" s="61">
        <v>245</v>
      </c>
      <c r="B266" s="339"/>
      <c r="C266" s="340"/>
      <c r="D266" s="341"/>
      <c r="E266" s="54"/>
      <c r="F266" s="62"/>
      <c r="G266" s="62"/>
      <c r="H266" s="62"/>
      <c r="I266" s="62"/>
      <c r="J266" s="178"/>
      <c r="K266" s="171"/>
      <c r="L266" s="66">
        <f t="shared" si="16"/>
        <v>0</v>
      </c>
      <c r="M266" s="192" t="b">
        <v>0</v>
      </c>
      <c r="N266" s="342"/>
      <c r="O266" s="343"/>
      <c r="P266" s="343"/>
      <c r="Q266" s="344"/>
      <c r="R266" s="192" t="b">
        <v>0</v>
      </c>
      <c r="S266" s="62"/>
      <c r="T266" s="64"/>
      <c r="U266" s="65"/>
      <c r="V266" s="59">
        <f t="shared" si="14"/>
        <v>0</v>
      </c>
      <c r="Y266" s="60">
        <f t="shared" si="17"/>
        <v>0</v>
      </c>
      <c r="Z266" s="60" t="str">
        <f t="shared" si="18"/>
        <v/>
      </c>
      <c r="AA266" s="60" t="str">
        <f t="shared" si="18"/>
        <v/>
      </c>
      <c r="AB266" s="60" t="str">
        <f t="shared" si="18"/>
        <v/>
      </c>
      <c r="AC266" s="60" t="str">
        <f t="shared" si="18"/>
        <v/>
      </c>
    </row>
    <row r="267" spans="1:29" s="60" customFormat="1" ht="33.75" customHeight="1">
      <c r="A267" s="61">
        <v>246</v>
      </c>
      <c r="B267" s="339"/>
      <c r="C267" s="340"/>
      <c r="D267" s="341"/>
      <c r="E267" s="54"/>
      <c r="F267" s="62"/>
      <c r="G267" s="62"/>
      <c r="H267" s="62"/>
      <c r="I267" s="62"/>
      <c r="J267" s="178"/>
      <c r="K267" s="171"/>
      <c r="L267" s="66">
        <f t="shared" si="16"/>
        <v>0</v>
      </c>
      <c r="M267" s="192" t="b">
        <v>0</v>
      </c>
      <c r="N267" s="342"/>
      <c r="O267" s="343"/>
      <c r="P267" s="343"/>
      <c r="Q267" s="344"/>
      <c r="R267" s="192" t="b">
        <v>0</v>
      </c>
      <c r="S267" s="62"/>
      <c r="T267" s="64"/>
      <c r="U267" s="65"/>
      <c r="V267" s="59">
        <f t="shared" si="14"/>
        <v>0</v>
      </c>
      <c r="Y267" s="60">
        <f t="shared" si="17"/>
        <v>0</v>
      </c>
      <c r="Z267" s="60" t="str">
        <f t="shared" si="18"/>
        <v/>
      </c>
      <c r="AA267" s="60" t="str">
        <f t="shared" si="18"/>
        <v/>
      </c>
      <c r="AB267" s="60" t="str">
        <f t="shared" si="18"/>
        <v/>
      </c>
      <c r="AC267" s="60" t="str">
        <f t="shared" si="18"/>
        <v/>
      </c>
    </row>
    <row r="268" spans="1:29" s="60" customFormat="1" ht="33.75" customHeight="1">
      <c r="A268" s="61">
        <v>247</v>
      </c>
      <c r="B268" s="339"/>
      <c r="C268" s="340"/>
      <c r="D268" s="341"/>
      <c r="E268" s="54"/>
      <c r="F268" s="62"/>
      <c r="G268" s="62"/>
      <c r="H268" s="62"/>
      <c r="I268" s="62"/>
      <c r="J268" s="178"/>
      <c r="K268" s="171"/>
      <c r="L268" s="66">
        <f t="shared" si="16"/>
        <v>0</v>
      </c>
      <c r="M268" s="192" t="b">
        <v>0</v>
      </c>
      <c r="N268" s="342"/>
      <c r="O268" s="343"/>
      <c r="P268" s="343"/>
      <c r="Q268" s="344"/>
      <c r="R268" s="192" t="b">
        <v>0</v>
      </c>
      <c r="S268" s="62"/>
      <c r="T268" s="64"/>
      <c r="U268" s="65"/>
      <c r="V268" s="59">
        <f t="shared" si="14"/>
        <v>0</v>
      </c>
      <c r="Y268" s="60">
        <f t="shared" si="17"/>
        <v>0</v>
      </c>
      <c r="Z268" s="60" t="str">
        <f t="shared" si="18"/>
        <v/>
      </c>
      <c r="AA268" s="60" t="str">
        <f t="shared" si="18"/>
        <v/>
      </c>
      <c r="AB268" s="60" t="str">
        <f t="shared" si="18"/>
        <v/>
      </c>
      <c r="AC268" s="60" t="str">
        <f t="shared" si="18"/>
        <v/>
      </c>
    </row>
    <row r="269" spans="1:29" s="60" customFormat="1" ht="33.75" customHeight="1">
      <c r="A269" s="61">
        <v>248</v>
      </c>
      <c r="B269" s="339"/>
      <c r="C269" s="340"/>
      <c r="D269" s="341"/>
      <c r="E269" s="54"/>
      <c r="F269" s="62"/>
      <c r="G269" s="62"/>
      <c r="H269" s="62"/>
      <c r="I269" s="62"/>
      <c r="J269" s="178"/>
      <c r="K269" s="171"/>
      <c r="L269" s="66">
        <f t="shared" si="16"/>
        <v>0</v>
      </c>
      <c r="M269" s="192" t="b">
        <v>0</v>
      </c>
      <c r="N269" s="342"/>
      <c r="O269" s="343"/>
      <c r="P269" s="343"/>
      <c r="Q269" s="344"/>
      <c r="R269" s="192" t="b">
        <v>0</v>
      </c>
      <c r="S269" s="62"/>
      <c r="T269" s="64"/>
      <c r="U269" s="65"/>
      <c r="V269" s="59">
        <f t="shared" si="14"/>
        <v>0</v>
      </c>
      <c r="Y269" s="60">
        <f t="shared" si="17"/>
        <v>0</v>
      </c>
      <c r="Z269" s="60" t="str">
        <f t="shared" si="18"/>
        <v/>
      </c>
      <c r="AA269" s="60" t="str">
        <f t="shared" si="18"/>
        <v/>
      </c>
      <c r="AB269" s="60" t="str">
        <f t="shared" si="18"/>
        <v/>
      </c>
      <c r="AC269" s="60" t="str">
        <f t="shared" si="18"/>
        <v/>
      </c>
    </row>
    <row r="270" spans="1:29" s="60" customFormat="1" ht="33.75" customHeight="1">
      <c r="A270" s="61">
        <v>249</v>
      </c>
      <c r="B270" s="339"/>
      <c r="C270" s="340"/>
      <c r="D270" s="341"/>
      <c r="E270" s="54"/>
      <c r="F270" s="62"/>
      <c r="G270" s="62"/>
      <c r="H270" s="62"/>
      <c r="I270" s="62"/>
      <c r="J270" s="178"/>
      <c r="K270" s="171"/>
      <c r="L270" s="66">
        <f t="shared" si="16"/>
        <v>0</v>
      </c>
      <c r="M270" s="192" t="b">
        <v>0</v>
      </c>
      <c r="N270" s="342"/>
      <c r="O270" s="343"/>
      <c r="P270" s="343"/>
      <c r="Q270" s="344"/>
      <c r="R270" s="192" t="b">
        <v>0</v>
      </c>
      <c r="S270" s="62"/>
      <c r="T270" s="64"/>
      <c r="U270" s="65"/>
      <c r="V270" s="59">
        <f t="shared" si="14"/>
        <v>0</v>
      </c>
      <c r="Y270" s="60">
        <f t="shared" si="17"/>
        <v>0</v>
      </c>
      <c r="Z270" s="60" t="str">
        <f t="shared" si="18"/>
        <v/>
      </c>
      <c r="AA270" s="60" t="str">
        <f t="shared" si="18"/>
        <v/>
      </c>
      <c r="AB270" s="60" t="str">
        <f t="shared" si="18"/>
        <v/>
      </c>
      <c r="AC270" s="60" t="str">
        <f t="shared" si="18"/>
        <v/>
      </c>
    </row>
    <row r="271" spans="1:29" s="60" customFormat="1" ht="33.75" customHeight="1">
      <c r="A271" s="61">
        <v>250</v>
      </c>
      <c r="B271" s="339"/>
      <c r="C271" s="340"/>
      <c r="D271" s="341"/>
      <c r="E271" s="54"/>
      <c r="F271" s="62"/>
      <c r="G271" s="62"/>
      <c r="H271" s="62"/>
      <c r="I271" s="62"/>
      <c r="J271" s="178"/>
      <c r="K271" s="171"/>
      <c r="L271" s="66">
        <f t="shared" si="16"/>
        <v>0</v>
      </c>
      <c r="M271" s="192" t="b">
        <v>0</v>
      </c>
      <c r="N271" s="342"/>
      <c r="O271" s="343"/>
      <c r="P271" s="343"/>
      <c r="Q271" s="344"/>
      <c r="R271" s="192" t="b">
        <v>0</v>
      </c>
      <c r="S271" s="62"/>
      <c r="T271" s="64"/>
      <c r="U271" s="65"/>
      <c r="V271" s="59">
        <f t="shared" si="14"/>
        <v>0</v>
      </c>
      <c r="Y271" s="60">
        <f t="shared" si="17"/>
        <v>0</v>
      </c>
      <c r="Z271" s="60" t="str">
        <f t="shared" si="18"/>
        <v/>
      </c>
      <c r="AA271" s="60" t="str">
        <f t="shared" si="18"/>
        <v/>
      </c>
      <c r="AB271" s="60" t="str">
        <f t="shared" si="18"/>
        <v/>
      </c>
      <c r="AC271" s="60" t="str">
        <f t="shared" si="18"/>
        <v/>
      </c>
    </row>
    <row r="272" spans="1:29" s="60" customFormat="1" ht="33.75" customHeight="1">
      <c r="A272" s="61">
        <v>251</v>
      </c>
      <c r="B272" s="339"/>
      <c r="C272" s="340"/>
      <c r="D272" s="341"/>
      <c r="E272" s="54"/>
      <c r="F272" s="62"/>
      <c r="G272" s="62"/>
      <c r="H272" s="62"/>
      <c r="I272" s="62"/>
      <c r="J272" s="178"/>
      <c r="K272" s="171"/>
      <c r="L272" s="66">
        <f t="shared" si="16"/>
        <v>0</v>
      </c>
      <c r="M272" s="192" t="b">
        <v>0</v>
      </c>
      <c r="N272" s="342"/>
      <c r="O272" s="343"/>
      <c r="P272" s="343"/>
      <c r="Q272" s="344"/>
      <c r="R272" s="192" t="b">
        <v>0</v>
      </c>
      <c r="S272" s="62"/>
      <c r="T272" s="64"/>
      <c r="U272" s="65"/>
      <c r="V272" s="59">
        <f t="shared" si="14"/>
        <v>0</v>
      </c>
      <c r="Y272" s="60">
        <f t="shared" si="17"/>
        <v>0</v>
      </c>
      <c r="Z272" s="60" t="str">
        <f t="shared" si="18"/>
        <v/>
      </c>
      <c r="AA272" s="60" t="str">
        <f t="shared" si="18"/>
        <v/>
      </c>
      <c r="AB272" s="60" t="str">
        <f t="shared" si="18"/>
        <v/>
      </c>
      <c r="AC272" s="60" t="str">
        <f t="shared" si="18"/>
        <v/>
      </c>
    </row>
    <row r="273" spans="1:29" s="60" customFormat="1" ht="33.75" customHeight="1">
      <c r="A273" s="61">
        <v>252</v>
      </c>
      <c r="B273" s="339"/>
      <c r="C273" s="340"/>
      <c r="D273" s="341"/>
      <c r="E273" s="54"/>
      <c r="F273" s="62"/>
      <c r="G273" s="62"/>
      <c r="H273" s="62"/>
      <c r="I273" s="62"/>
      <c r="J273" s="178"/>
      <c r="K273" s="171"/>
      <c r="L273" s="66">
        <f t="shared" si="16"/>
        <v>0</v>
      </c>
      <c r="M273" s="192" t="b">
        <v>0</v>
      </c>
      <c r="N273" s="342"/>
      <c r="O273" s="343"/>
      <c r="P273" s="343"/>
      <c r="Q273" s="344"/>
      <c r="R273" s="192" t="b">
        <v>0</v>
      </c>
      <c r="S273" s="62"/>
      <c r="T273" s="64"/>
      <c r="U273" s="65"/>
      <c r="V273" s="59">
        <f t="shared" si="14"/>
        <v>0</v>
      </c>
      <c r="Y273" s="60">
        <f t="shared" si="17"/>
        <v>0</v>
      </c>
      <c r="Z273" s="60" t="str">
        <f t="shared" si="18"/>
        <v/>
      </c>
      <c r="AA273" s="60" t="str">
        <f t="shared" si="18"/>
        <v/>
      </c>
      <c r="AB273" s="60" t="str">
        <f t="shared" si="18"/>
        <v/>
      </c>
      <c r="AC273" s="60" t="str">
        <f t="shared" si="18"/>
        <v/>
      </c>
    </row>
    <row r="274" spans="1:29" s="60" customFormat="1" ht="33.75" customHeight="1">
      <c r="A274" s="61">
        <v>253</v>
      </c>
      <c r="B274" s="339"/>
      <c r="C274" s="340"/>
      <c r="D274" s="341"/>
      <c r="E274" s="54"/>
      <c r="F274" s="62"/>
      <c r="G274" s="62"/>
      <c r="H274" s="62"/>
      <c r="I274" s="62"/>
      <c r="J274" s="178"/>
      <c r="K274" s="171"/>
      <c r="L274" s="66">
        <f t="shared" si="16"/>
        <v>0</v>
      </c>
      <c r="M274" s="192" t="b">
        <v>0</v>
      </c>
      <c r="N274" s="342"/>
      <c r="O274" s="343"/>
      <c r="P274" s="343"/>
      <c r="Q274" s="344"/>
      <c r="R274" s="192" t="b">
        <v>0</v>
      </c>
      <c r="S274" s="62"/>
      <c r="T274" s="64"/>
      <c r="U274" s="65"/>
      <c r="V274" s="59">
        <f t="shared" si="14"/>
        <v>0</v>
      </c>
      <c r="Y274" s="60">
        <f t="shared" si="17"/>
        <v>0</v>
      </c>
      <c r="Z274" s="60" t="str">
        <f t="shared" si="18"/>
        <v/>
      </c>
      <c r="AA274" s="60" t="str">
        <f t="shared" si="18"/>
        <v/>
      </c>
      <c r="AB274" s="60" t="str">
        <f t="shared" si="18"/>
        <v/>
      </c>
      <c r="AC274" s="60" t="str">
        <f t="shared" si="18"/>
        <v/>
      </c>
    </row>
    <row r="275" spans="1:29" s="60" customFormat="1" ht="33.75" customHeight="1">
      <c r="A275" s="61">
        <v>254</v>
      </c>
      <c r="B275" s="339"/>
      <c r="C275" s="340"/>
      <c r="D275" s="341"/>
      <c r="E275" s="54"/>
      <c r="F275" s="62"/>
      <c r="G275" s="62"/>
      <c r="H275" s="62"/>
      <c r="I275" s="62"/>
      <c r="J275" s="178"/>
      <c r="K275" s="171"/>
      <c r="L275" s="66">
        <f t="shared" si="16"/>
        <v>0</v>
      </c>
      <c r="M275" s="192" t="b">
        <v>0</v>
      </c>
      <c r="N275" s="342"/>
      <c r="O275" s="343"/>
      <c r="P275" s="343"/>
      <c r="Q275" s="344"/>
      <c r="R275" s="192" t="b">
        <v>0</v>
      </c>
      <c r="S275" s="62"/>
      <c r="T275" s="64"/>
      <c r="U275" s="65"/>
      <c r="V275" s="59">
        <f t="shared" si="14"/>
        <v>0</v>
      </c>
      <c r="Y275" s="60">
        <f t="shared" si="17"/>
        <v>0</v>
      </c>
      <c r="Z275" s="60" t="str">
        <f t="shared" si="18"/>
        <v/>
      </c>
      <c r="AA275" s="60" t="str">
        <f t="shared" si="18"/>
        <v/>
      </c>
      <c r="AB275" s="60" t="str">
        <f t="shared" si="18"/>
        <v/>
      </c>
      <c r="AC275" s="60" t="str">
        <f t="shared" si="18"/>
        <v/>
      </c>
    </row>
    <row r="276" spans="1:29" s="60" customFormat="1" ht="33.75" customHeight="1">
      <c r="A276" s="61">
        <v>255</v>
      </c>
      <c r="B276" s="339"/>
      <c r="C276" s="340"/>
      <c r="D276" s="341"/>
      <c r="E276" s="54"/>
      <c r="F276" s="62"/>
      <c r="G276" s="62"/>
      <c r="H276" s="62"/>
      <c r="I276" s="62"/>
      <c r="J276" s="178"/>
      <c r="K276" s="171"/>
      <c r="L276" s="66">
        <f t="shared" si="16"/>
        <v>0</v>
      </c>
      <c r="M276" s="192" t="b">
        <v>0</v>
      </c>
      <c r="N276" s="342"/>
      <c r="O276" s="343"/>
      <c r="P276" s="343"/>
      <c r="Q276" s="344"/>
      <c r="R276" s="192" t="b">
        <v>0</v>
      </c>
      <c r="S276" s="62"/>
      <c r="T276" s="64"/>
      <c r="U276" s="65"/>
      <c r="V276" s="59">
        <f t="shared" si="14"/>
        <v>0</v>
      </c>
      <c r="Y276" s="60">
        <f t="shared" si="17"/>
        <v>0</v>
      </c>
      <c r="Z276" s="60" t="str">
        <f t="shared" si="18"/>
        <v/>
      </c>
      <c r="AA276" s="60" t="str">
        <f t="shared" si="18"/>
        <v/>
      </c>
      <c r="AB276" s="60" t="str">
        <f t="shared" si="18"/>
        <v/>
      </c>
      <c r="AC276" s="60" t="str">
        <f t="shared" si="18"/>
        <v/>
      </c>
    </row>
    <row r="277" spans="1:29" s="60" customFormat="1" ht="33.75" customHeight="1">
      <c r="A277" s="61">
        <v>256</v>
      </c>
      <c r="B277" s="339"/>
      <c r="C277" s="340"/>
      <c r="D277" s="341"/>
      <c r="E277" s="54"/>
      <c r="F277" s="62"/>
      <c r="G277" s="62"/>
      <c r="H277" s="62"/>
      <c r="I277" s="62"/>
      <c r="J277" s="178"/>
      <c r="K277" s="171"/>
      <c r="L277" s="66">
        <f t="shared" si="16"/>
        <v>0</v>
      </c>
      <c r="M277" s="192" t="b">
        <v>0</v>
      </c>
      <c r="N277" s="342"/>
      <c r="O277" s="343"/>
      <c r="P277" s="343"/>
      <c r="Q277" s="344"/>
      <c r="R277" s="192" t="b">
        <v>0</v>
      </c>
      <c r="S277" s="62"/>
      <c r="T277" s="64"/>
      <c r="U277" s="65"/>
      <c r="V277" s="59">
        <f t="shared" si="14"/>
        <v>0</v>
      </c>
      <c r="Y277" s="60">
        <f t="shared" si="17"/>
        <v>0</v>
      </c>
      <c r="Z277" s="60" t="str">
        <f t="shared" si="18"/>
        <v/>
      </c>
      <c r="AA277" s="60" t="str">
        <f t="shared" si="18"/>
        <v/>
      </c>
      <c r="AB277" s="60" t="str">
        <f t="shared" si="18"/>
        <v/>
      </c>
      <c r="AC277" s="60" t="str">
        <f t="shared" si="18"/>
        <v/>
      </c>
    </row>
    <row r="278" spans="1:29" s="60" customFormat="1" ht="33.75" customHeight="1">
      <c r="A278" s="61">
        <v>257</v>
      </c>
      <c r="B278" s="339"/>
      <c r="C278" s="340"/>
      <c r="D278" s="341"/>
      <c r="E278" s="54"/>
      <c r="F278" s="62"/>
      <c r="G278" s="62"/>
      <c r="H278" s="62"/>
      <c r="I278" s="62"/>
      <c r="J278" s="178"/>
      <c r="K278" s="171"/>
      <c r="L278" s="66">
        <f t="shared" si="16"/>
        <v>0</v>
      </c>
      <c r="M278" s="192" t="b">
        <v>0</v>
      </c>
      <c r="N278" s="342"/>
      <c r="O278" s="343"/>
      <c r="P278" s="343"/>
      <c r="Q278" s="344"/>
      <c r="R278" s="192" t="b">
        <v>0</v>
      </c>
      <c r="S278" s="62"/>
      <c r="T278" s="64"/>
      <c r="U278" s="65"/>
      <c r="V278" s="59">
        <f t="shared" ref="V278:V421" si="19">MAX(F278:I278)</f>
        <v>0</v>
      </c>
      <c r="Y278" s="60">
        <f t="shared" si="17"/>
        <v>0</v>
      </c>
      <c r="Z278" s="60" t="str">
        <f t="shared" si="18"/>
        <v/>
      </c>
      <c r="AA278" s="60" t="str">
        <f t="shared" si="18"/>
        <v/>
      </c>
      <c r="AB278" s="60" t="str">
        <f t="shared" si="18"/>
        <v/>
      </c>
      <c r="AC278" s="60" t="str">
        <f t="shared" ref="AC278" si="20">IF(I278="","",IF($E278="男",1,IF($E278="女",2,"")))</f>
        <v/>
      </c>
    </row>
    <row r="279" spans="1:29" s="60" customFormat="1" ht="33.75" customHeight="1">
      <c r="A279" s="61">
        <v>258</v>
      </c>
      <c r="B279" s="339"/>
      <c r="C279" s="340"/>
      <c r="D279" s="341"/>
      <c r="E279" s="54"/>
      <c r="F279" s="62"/>
      <c r="G279" s="62"/>
      <c r="H279" s="62"/>
      <c r="I279" s="62"/>
      <c r="J279" s="178"/>
      <c r="K279" s="171"/>
      <c r="L279" s="66">
        <f t="shared" ref="L279:L421" si="21">COUNT(F279:I279)</f>
        <v>0</v>
      </c>
      <c r="M279" s="192" t="b">
        <v>0</v>
      </c>
      <c r="N279" s="342"/>
      <c r="O279" s="343"/>
      <c r="P279" s="343"/>
      <c r="Q279" s="344"/>
      <c r="R279" s="192" t="b">
        <v>0</v>
      </c>
      <c r="S279" s="62"/>
      <c r="T279" s="64"/>
      <c r="U279" s="65"/>
      <c r="V279" s="59">
        <f t="shared" si="19"/>
        <v>0</v>
      </c>
      <c r="Y279" s="60">
        <f t="shared" ref="Y279:Y421" si="22">MAX(F279:I279)</f>
        <v>0</v>
      </c>
      <c r="Z279" s="60" t="str">
        <f t="shared" ref="Z279:AC342" si="23">IF(F279="","",IF($E279="男",1,IF($E279="女",2,"")))</f>
        <v/>
      </c>
      <c r="AA279" s="60" t="str">
        <f t="shared" si="23"/>
        <v/>
      </c>
      <c r="AB279" s="60" t="str">
        <f t="shared" si="23"/>
        <v/>
      </c>
      <c r="AC279" s="60" t="str">
        <f t="shared" si="23"/>
        <v/>
      </c>
    </row>
    <row r="280" spans="1:29" s="60" customFormat="1" ht="33.75" customHeight="1">
      <c r="A280" s="61">
        <v>259</v>
      </c>
      <c r="B280" s="339"/>
      <c r="C280" s="340"/>
      <c r="D280" s="341"/>
      <c r="E280" s="54"/>
      <c r="F280" s="62"/>
      <c r="G280" s="62"/>
      <c r="H280" s="62"/>
      <c r="I280" s="62"/>
      <c r="J280" s="178"/>
      <c r="K280" s="171"/>
      <c r="L280" s="66">
        <f t="shared" si="21"/>
        <v>0</v>
      </c>
      <c r="M280" s="192" t="b">
        <v>0</v>
      </c>
      <c r="N280" s="342"/>
      <c r="O280" s="343"/>
      <c r="P280" s="343"/>
      <c r="Q280" s="344"/>
      <c r="R280" s="192" t="b">
        <v>0</v>
      </c>
      <c r="S280" s="62"/>
      <c r="T280" s="64"/>
      <c r="U280" s="65"/>
      <c r="V280" s="59">
        <f t="shared" si="19"/>
        <v>0</v>
      </c>
      <c r="Y280" s="60">
        <f t="shared" si="22"/>
        <v>0</v>
      </c>
      <c r="Z280" s="60" t="str">
        <f t="shared" si="23"/>
        <v/>
      </c>
      <c r="AA280" s="60" t="str">
        <f t="shared" si="23"/>
        <v/>
      </c>
      <c r="AB280" s="60" t="str">
        <f t="shared" si="23"/>
        <v/>
      </c>
      <c r="AC280" s="60" t="str">
        <f t="shared" si="23"/>
        <v/>
      </c>
    </row>
    <row r="281" spans="1:29" s="60" customFormat="1" ht="33.75" customHeight="1">
      <c r="A281" s="61">
        <v>260</v>
      </c>
      <c r="B281" s="339"/>
      <c r="C281" s="340"/>
      <c r="D281" s="341"/>
      <c r="E281" s="54"/>
      <c r="F281" s="62"/>
      <c r="G281" s="62"/>
      <c r="H281" s="62"/>
      <c r="I281" s="62"/>
      <c r="J281" s="178"/>
      <c r="K281" s="171"/>
      <c r="L281" s="66">
        <f t="shared" si="21"/>
        <v>0</v>
      </c>
      <c r="M281" s="192" t="b">
        <v>0</v>
      </c>
      <c r="N281" s="342"/>
      <c r="O281" s="343"/>
      <c r="P281" s="343"/>
      <c r="Q281" s="344"/>
      <c r="R281" s="192" t="b">
        <v>0</v>
      </c>
      <c r="S281" s="62"/>
      <c r="T281" s="64"/>
      <c r="U281" s="65"/>
      <c r="V281" s="59">
        <f t="shared" si="19"/>
        <v>0</v>
      </c>
      <c r="Y281" s="60">
        <f t="shared" si="22"/>
        <v>0</v>
      </c>
      <c r="Z281" s="60" t="str">
        <f t="shared" si="23"/>
        <v/>
      </c>
      <c r="AA281" s="60" t="str">
        <f t="shared" si="23"/>
        <v/>
      </c>
      <c r="AB281" s="60" t="str">
        <f t="shared" si="23"/>
        <v/>
      </c>
      <c r="AC281" s="60" t="str">
        <f t="shared" si="23"/>
        <v/>
      </c>
    </row>
    <row r="282" spans="1:29" s="60" customFormat="1" ht="33.75" customHeight="1">
      <c r="A282" s="61">
        <v>261</v>
      </c>
      <c r="B282" s="339"/>
      <c r="C282" s="340"/>
      <c r="D282" s="341"/>
      <c r="E282" s="54"/>
      <c r="F282" s="62"/>
      <c r="G282" s="62"/>
      <c r="H282" s="62"/>
      <c r="I282" s="62"/>
      <c r="J282" s="178"/>
      <c r="K282" s="171"/>
      <c r="L282" s="66">
        <f t="shared" si="21"/>
        <v>0</v>
      </c>
      <c r="M282" s="192" t="b">
        <v>0</v>
      </c>
      <c r="N282" s="342"/>
      <c r="O282" s="343"/>
      <c r="P282" s="343"/>
      <c r="Q282" s="344"/>
      <c r="R282" s="192" t="b">
        <v>0</v>
      </c>
      <c r="S282" s="62"/>
      <c r="T282" s="64"/>
      <c r="U282" s="65"/>
      <c r="V282" s="59">
        <f t="shared" si="19"/>
        <v>0</v>
      </c>
      <c r="Y282" s="60">
        <f t="shared" si="22"/>
        <v>0</v>
      </c>
      <c r="Z282" s="60" t="str">
        <f t="shared" si="23"/>
        <v/>
      </c>
      <c r="AA282" s="60" t="str">
        <f t="shared" si="23"/>
        <v/>
      </c>
      <c r="AB282" s="60" t="str">
        <f t="shared" si="23"/>
        <v/>
      </c>
      <c r="AC282" s="60" t="str">
        <f t="shared" si="23"/>
        <v/>
      </c>
    </row>
    <row r="283" spans="1:29" s="60" customFormat="1" ht="33.75" customHeight="1">
      <c r="A283" s="61">
        <v>262</v>
      </c>
      <c r="B283" s="339"/>
      <c r="C283" s="340"/>
      <c r="D283" s="341"/>
      <c r="E283" s="54"/>
      <c r="F283" s="62"/>
      <c r="G283" s="62"/>
      <c r="H283" s="62"/>
      <c r="I283" s="62"/>
      <c r="J283" s="178"/>
      <c r="K283" s="171"/>
      <c r="L283" s="66">
        <f t="shared" si="21"/>
        <v>0</v>
      </c>
      <c r="M283" s="192" t="b">
        <v>0</v>
      </c>
      <c r="N283" s="342"/>
      <c r="O283" s="343"/>
      <c r="P283" s="343"/>
      <c r="Q283" s="344"/>
      <c r="R283" s="192" t="b">
        <v>0</v>
      </c>
      <c r="S283" s="62"/>
      <c r="T283" s="64"/>
      <c r="U283" s="65"/>
      <c r="V283" s="59">
        <f t="shared" si="19"/>
        <v>0</v>
      </c>
      <c r="Y283" s="60">
        <f t="shared" si="22"/>
        <v>0</v>
      </c>
      <c r="Z283" s="60" t="str">
        <f t="shared" si="23"/>
        <v/>
      </c>
      <c r="AA283" s="60" t="str">
        <f t="shared" si="23"/>
        <v/>
      </c>
      <c r="AB283" s="60" t="str">
        <f t="shared" si="23"/>
        <v/>
      </c>
      <c r="AC283" s="60" t="str">
        <f t="shared" si="23"/>
        <v/>
      </c>
    </row>
    <row r="284" spans="1:29" s="60" customFormat="1" ht="33.75" customHeight="1">
      <c r="A284" s="61">
        <v>263</v>
      </c>
      <c r="B284" s="339"/>
      <c r="C284" s="340"/>
      <c r="D284" s="341"/>
      <c r="E284" s="54"/>
      <c r="F284" s="62"/>
      <c r="G284" s="62"/>
      <c r="H284" s="62"/>
      <c r="I284" s="62"/>
      <c r="J284" s="178"/>
      <c r="K284" s="171"/>
      <c r="L284" s="66">
        <f t="shared" si="21"/>
        <v>0</v>
      </c>
      <c r="M284" s="192" t="b">
        <v>0</v>
      </c>
      <c r="N284" s="342"/>
      <c r="O284" s="343"/>
      <c r="P284" s="343"/>
      <c r="Q284" s="344"/>
      <c r="R284" s="192" t="b">
        <v>0</v>
      </c>
      <c r="S284" s="62"/>
      <c r="T284" s="64"/>
      <c r="U284" s="65"/>
      <c r="V284" s="59">
        <f t="shared" si="19"/>
        <v>0</v>
      </c>
      <c r="Y284" s="60">
        <f t="shared" si="22"/>
        <v>0</v>
      </c>
      <c r="Z284" s="60" t="str">
        <f t="shared" si="23"/>
        <v/>
      </c>
      <c r="AA284" s="60" t="str">
        <f t="shared" si="23"/>
        <v/>
      </c>
      <c r="AB284" s="60" t="str">
        <f t="shared" si="23"/>
        <v/>
      </c>
      <c r="AC284" s="60" t="str">
        <f t="shared" si="23"/>
        <v/>
      </c>
    </row>
    <row r="285" spans="1:29" s="60" customFormat="1" ht="33.75" customHeight="1">
      <c r="A285" s="61">
        <v>264</v>
      </c>
      <c r="B285" s="339"/>
      <c r="C285" s="340"/>
      <c r="D285" s="341"/>
      <c r="E285" s="54"/>
      <c r="F285" s="62"/>
      <c r="G285" s="62"/>
      <c r="H285" s="62"/>
      <c r="I285" s="62"/>
      <c r="J285" s="178"/>
      <c r="K285" s="171"/>
      <c r="L285" s="66">
        <f t="shared" si="21"/>
        <v>0</v>
      </c>
      <c r="M285" s="192" t="b">
        <v>0</v>
      </c>
      <c r="N285" s="342"/>
      <c r="O285" s="343"/>
      <c r="P285" s="343"/>
      <c r="Q285" s="344"/>
      <c r="R285" s="192" t="b">
        <v>0</v>
      </c>
      <c r="S285" s="62"/>
      <c r="T285" s="64"/>
      <c r="U285" s="65"/>
      <c r="V285" s="59">
        <f t="shared" si="19"/>
        <v>0</v>
      </c>
      <c r="Y285" s="60">
        <f t="shared" si="22"/>
        <v>0</v>
      </c>
      <c r="Z285" s="60" t="str">
        <f t="shared" si="23"/>
        <v/>
      </c>
      <c r="AA285" s="60" t="str">
        <f t="shared" si="23"/>
        <v/>
      </c>
      <c r="AB285" s="60" t="str">
        <f t="shared" si="23"/>
        <v/>
      </c>
      <c r="AC285" s="60" t="str">
        <f t="shared" si="23"/>
        <v/>
      </c>
    </row>
    <row r="286" spans="1:29" s="60" customFormat="1" ht="33.75" customHeight="1">
      <c r="A286" s="61">
        <v>265</v>
      </c>
      <c r="B286" s="339"/>
      <c r="C286" s="340"/>
      <c r="D286" s="341"/>
      <c r="E286" s="54"/>
      <c r="F286" s="62"/>
      <c r="G286" s="62"/>
      <c r="H286" s="62"/>
      <c r="I286" s="62"/>
      <c r="J286" s="178"/>
      <c r="K286" s="171"/>
      <c r="L286" s="66">
        <f t="shared" si="21"/>
        <v>0</v>
      </c>
      <c r="M286" s="192" t="b">
        <v>0</v>
      </c>
      <c r="N286" s="342"/>
      <c r="O286" s="343"/>
      <c r="P286" s="343"/>
      <c r="Q286" s="344"/>
      <c r="R286" s="192" t="b">
        <v>0</v>
      </c>
      <c r="S286" s="62"/>
      <c r="T286" s="64"/>
      <c r="U286" s="65"/>
      <c r="V286" s="59">
        <f t="shared" si="19"/>
        <v>0</v>
      </c>
      <c r="Y286" s="60">
        <f t="shared" si="22"/>
        <v>0</v>
      </c>
      <c r="Z286" s="60" t="str">
        <f t="shared" si="23"/>
        <v/>
      </c>
      <c r="AA286" s="60" t="str">
        <f t="shared" si="23"/>
        <v/>
      </c>
      <c r="AB286" s="60" t="str">
        <f t="shared" si="23"/>
        <v/>
      </c>
      <c r="AC286" s="60" t="str">
        <f t="shared" si="23"/>
        <v/>
      </c>
    </row>
    <row r="287" spans="1:29" s="60" customFormat="1" ht="33.75" customHeight="1">
      <c r="A287" s="61">
        <v>266</v>
      </c>
      <c r="B287" s="339"/>
      <c r="C287" s="340"/>
      <c r="D287" s="341"/>
      <c r="E287" s="54"/>
      <c r="F287" s="62"/>
      <c r="G287" s="62"/>
      <c r="H287" s="62"/>
      <c r="I287" s="62"/>
      <c r="J287" s="178"/>
      <c r="K287" s="171"/>
      <c r="L287" s="66">
        <f t="shared" si="21"/>
        <v>0</v>
      </c>
      <c r="M287" s="192" t="b">
        <v>0</v>
      </c>
      <c r="N287" s="342"/>
      <c r="O287" s="343"/>
      <c r="P287" s="343"/>
      <c r="Q287" s="344"/>
      <c r="R287" s="192" t="b">
        <v>0</v>
      </c>
      <c r="S287" s="62"/>
      <c r="T287" s="64"/>
      <c r="U287" s="65"/>
      <c r="V287" s="59">
        <f t="shared" si="19"/>
        <v>0</v>
      </c>
      <c r="Y287" s="60">
        <f t="shared" si="22"/>
        <v>0</v>
      </c>
      <c r="Z287" s="60" t="str">
        <f t="shared" si="23"/>
        <v/>
      </c>
      <c r="AA287" s="60" t="str">
        <f t="shared" si="23"/>
        <v/>
      </c>
      <c r="AB287" s="60" t="str">
        <f t="shared" si="23"/>
        <v/>
      </c>
      <c r="AC287" s="60" t="str">
        <f t="shared" si="23"/>
        <v/>
      </c>
    </row>
    <row r="288" spans="1:29" s="60" customFormat="1" ht="33.75" customHeight="1">
      <c r="A288" s="61">
        <v>267</v>
      </c>
      <c r="B288" s="339"/>
      <c r="C288" s="340"/>
      <c r="D288" s="341"/>
      <c r="E288" s="54"/>
      <c r="F288" s="62"/>
      <c r="G288" s="62"/>
      <c r="H288" s="62"/>
      <c r="I288" s="62"/>
      <c r="J288" s="178"/>
      <c r="K288" s="171"/>
      <c r="L288" s="66">
        <f t="shared" si="21"/>
        <v>0</v>
      </c>
      <c r="M288" s="192" t="b">
        <v>0</v>
      </c>
      <c r="N288" s="342"/>
      <c r="O288" s="343"/>
      <c r="P288" s="343"/>
      <c r="Q288" s="344"/>
      <c r="R288" s="192" t="b">
        <v>0</v>
      </c>
      <c r="S288" s="62"/>
      <c r="T288" s="64"/>
      <c r="U288" s="65"/>
      <c r="V288" s="59">
        <f t="shared" si="19"/>
        <v>0</v>
      </c>
      <c r="Y288" s="60">
        <f t="shared" si="22"/>
        <v>0</v>
      </c>
      <c r="Z288" s="60" t="str">
        <f t="shared" si="23"/>
        <v/>
      </c>
      <c r="AA288" s="60" t="str">
        <f t="shared" si="23"/>
        <v/>
      </c>
      <c r="AB288" s="60" t="str">
        <f t="shared" si="23"/>
        <v/>
      </c>
      <c r="AC288" s="60" t="str">
        <f t="shared" si="23"/>
        <v/>
      </c>
    </row>
    <row r="289" spans="1:29" s="60" customFormat="1" ht="33.75" customHeight="1">
      <c r="A289" s="61">
        <v>268</v>
      </c>
      <c r="B289" s="339"/>
      <c r="C289" s="340"/>
      <c r="D289" s="341"/>
      <c r="E289" s="54"/>
      <c r="F289" s="62"/>
      <c r="G289" s="62"/>
      <c r="H289" s="62"/>
      <c r="I289" s="62"/>
      <c r="J289" s="178"/>
      <c r="K289" s="171"/>
      <c r="L289" s="66">
        <f t="shared" si="21"/>
        <v>0</v>
      </c>
      <c r="M289" s="192" t="b">
        <v>0</v>
      </c>
      <c r="N289" s="342"/>
      <c r="O289" s="343"/>
      <c r="P289" s="343"/>
      <c r="Q289" s="344"/>
      <c r="R289" s="192" t="b">
        <v>0</v>
      </c>
      <c r="S289" s="62"/>
      <c r="T289" s="64"/>
      <c r="U289" s="65"/>
      <c r="V289" s="59">
        <f t="shared" si="19"/>
        <v>0</v>
      </c>
      <c r="Y289" s="60">
        <f t="shared" si="22"/>
        <v>0</v>
      </c>
      <c r="Z289" s="60" t="str">
        <f t="shared" si="23"/>
        <v/>
      </c>
      <c r="AA289" s="60" t="str">
        <f t="shared" si="23"/>
        <v/>
      </c>
      <c r="AB289" s="60" t="str">
        <f t="shared" si="23"/>
        <v/>
      </c>
      <c r="AC289" s="60" t="str">
        <f t="shared" si="23"/>
        <v/>
      </c>
    </row>
    <row r="290" spans="1:29" s="60" customFormat="1" ht="33.75" customHeight="1">
      <c r="A290" s="61">
        <v>269</v>
      </c>
      <c r="B290" s="339"/>
      <c r="C290" s="340"/>
      <c r="D290" s="341"/>
      <c r="E290" s="54"/>
      <c r="F290" s="62"/>
      <c r="G290" s="62"/>
      <c r="H290" s="62"/>
      <c r="I290" s="62"/>
      <c r="J290" s="178"/>
      <c r="K290" s="171"/>
      <c r="L290" s="66">
        <f t="shared" si="21"/>
        <v>0</v>
      </c>
      <c r="M290" s="192" t="b">
        <v>0</v>
      </c>
      <c r="N290" s="342"/>
      <c r="O290" s="343"/>
      <c r="P290" s="343"/>
      <c r="Q290" s="344"/>
      <c r="R290" s="192" t="b">
        <v>0</v>
      </c>
      <c r="S290" s="62"/>
      <c r="T290" s="64"/>
      <c r="U290" s="65"/>
      <c r="V290" s="59">
        <f t="shared" si="19"/>
        <v>0</v>
      </c>
      <c r="Y290" s="60">
        <f t="shared" si="22"/>
        <v>0</v>
      </c>
      <c r="Z290" s="60" t="str">
        <f t="shared" si="23"/>
        <v/>
      </c>
      <c r="AA290" s="60" t="str">
        <f t="shared" si="23"/>
        <v/>
      </c>
      <c r="AB290" s="60" t="str">
        <f t="shared" si="23"/>
        <v/>
      </c>
      <c r="AC290" s="60" t="str">
        <f t="shared" si="23"/>
        <v/>
      </c>
    </row>
    <row r="291" spans="1:29" s="60" customFormat="1" ht="33.75" customHeight="1">
      <c r="A291" s="61">
        <v>270</v>
      </c>
      <c r="B291" s="339"/>
      <c r="C291" s="340"/>
      <c r="D291" s="341"/>
      <c r="E291" s="54"/>
      <c r="F291" s="62"/>
      <c r="G291" s="62"/>
      <c r="H291" s="62"/>
      <c r="I291" s="62"/>
      <c r="J291" s="178"/>
      <c r="K291" s="171"/>
      <c r="L291" s="66">
        <f t="shared" si="21"/>
        <v>0</v>
      </c>
      <c r="M291" s="192" t="b">
        <v>0</v>
      </c>
      <c r="N291" s="342"/>
      <c r="O291" s="343"/>
      <c r="P291" s="343"/>
      <c r="Q291" s="344"/>
      <c r="R291" s="192" t="b">
        <v>0</v>
      </c>
      <c r="S291" s="62"/>
      <c r="T291" s="64"/>
      <c r="U291" s="65"/>
      <c r="V291" s="59">
        <f t="shared" si="19"/>
        <v>0</v>
      </c>
      <c r="Y291" s="60">
        <f t="shared" si="22"/>
        <v>0</v>
      </c>
      <c r="Z291" s="60" t="str">
        <f t="shared" si="23"/>
        <v/>
      </c>
      <c r="AA291" s="60" t="str">
        <f t="shared" si="23"/>
        <v/>
      </c>
      <c r="AB291" s="60" t="str">
        <f t="shared" si="23"/>
        <v/>
      </c>
      <c r="AC291" s="60" t="str">
        <f t="shared" si="23"/>
        <v/>
      </c>
    </row>
    <row r="292" spans="1:29" s="60" customFormat="1" ht="33.75" customHeight="1">
      <c r="A292" s="61">
        <v>271</v>
      </c>
      <c r="B292" s="339"/>
      <c r="C292" s="340"/>
      <c r="D292" s="341"/>
      <c r="E292" s="54"/>
      <c r="F292" s="62"/>
      <c r="G292" s="62"/>
      <c r="H292" s="62"/>
      <c r="I292" s="62"/>
      <c r="J292" s="178"/>
      <c r="K292" s="171"/>
      <c r="L292" s="66">
        <f t="shared" si="21"/>
        <v>0</v>
      </c>
      <c r="M292" s="192" t="b">
        <v>0</v>
      </c>
      <c r="N292" s="342"/>
      <c r="O292" s="343"/>
      <c r="P292" s="343"/>
      <c r="Q292" s="344"/>
      <c r="R292" s="192" t="b">
        <v>0</v>
      </c>
      <c r="S292" s="62"/>
      <c r="T292" s="64"/>
      <c r="U292" s="65"/>
      <c r="V292" s="59">
        <f t="shared" si="19"/>
        <v>0</v>
      </c>
      <c r="Y292" s="60">
        <f t="shared" si="22"/>
        <v>0</v>
      </c>
      <c r="Z292" s="60" t="str">
        <f t="shared" si="23"/>
        <v/>
      </c>
      <c r="AA292" s="60" t="str">
        <f t="shared" si="23"/>
        <v/>
      </c>
      <c r="AB292" s="60" t="str">
        <f t="shared" si="23"/>
        <v/>
      </c>
      <c r="AC292" s="60" t="str">
        <f t="shared" si="23"/>
        <v/>
      </c>
    </row>
    <row r="293" spans="1:29" s="60" customFormat="1" ht="33.75" customHeight="1">
      <c r="A293" s="61">
        <v>272</v>
      </c>
      <c r="B293" s="339"/>
      <c r="C293" s="340"/>
      <c r="D293" s="341"/>
      <c r="E293" s="54"/>
      <c r="F293" s="62"/>
      <c r="G293" s="62"/>
      <c r="H293" s="62"/>
      <c r="I293" s="62"/>
      <c r="J293" s="178"/>
      <c r="K293" s="171"/>
      <c r="L293" s="66">
        <f t="shared" si="21"/>
        <v>0</v>
      </c>
      <c r="M293" s="192" t="b">
        <v>0</v>
      </c>
      <c r="N293" s="342"/>
      <c r="O293" s="343"/>
      <c r="P293" s="343"/>
      <c r="Q293" s="344"/>
      <c r="R293" s="192" t="b">
        <v>0</v>
      </c>
      <c r="S293" s="62"/>
      <c r="T293" s="57"/>
      <c r="U293" s="58"/>
      <c r="V293" s="59">
        <f t="shared" si="19"/>
        <v>0</v>
      </c>
      <c r="Y293" s="60">
        <f t="shared" si="22"/>
        <v>0</v>
      </c>
      <c r="Z293" s="60" t="str">
        <f t="shared" si="23"/>
        <v/>
      </c>
      <c r="AA293" s="60" t="str">
        <f t="shared" si="23"/>
        <v/>
      </c>
      <c r="AB293" s="60" t="str">
        <f t="shared" si="23"/>
        <v/>
      </c>
      <c r="AC293" s="60" t="str">
        <f t="shared" si="23"/>
        <v/>
      </c>
    </row>
    <row r="294" spans="1:29" s="60" customFormat="1" ht="33.75" customHeight="1">
      <c r="A294" s="61">
        <v>273</v>
      </c>
      <c r="B294" s="339"/>
      <c r="C294" s="340"/>
      <c r="D294" s="341"/>
      <c r="E294" s="54"/>
      <c r="F294" s="62"/>
      <c r="G294" s="62"/>
      <c r="H294" s="62"/>
      <c r="I294" s="62"/>
      <c r="J294" s="178"/>
      <c r="K294" s="171"/>
      <c r="L294" s="66">
        <f t="shared" si="21"/>
        <v>0</v>
      </c>
      <c r="M294" s="192" t="b">
        <v>0</v>
      </c>
      <c r="N294" s="342"/>
      <c r="O294" s="343"/>
      <c r="P294" s="343"/>
      <c r="Q294" s="344"/>
      <c r="R294" s="192" t="b">
        <v>0</v>
      </c>
      <c r="S294" s="62"/>
      <c r="T294" s="57"/>
      <c r="U294" s="58"/>
      <c r="V294" s="59">
        <f t="shared" si="19"/>
        <v>0</v>
      </c>
      <c r="Y294" s="60">
        <f t="shared" si="22"/>
        <v>0</v>
      </c>
      <c r="Z294" s="60" t="str">
        <f t="shared" si="23"/>
        <v/>
      </c>
      <c r="AA294" s="60" t="str">
        <f t="shared" si="23"/>
        <v/>
      </c>
      <c r="AB294" s="60" t="str">
        <f t="shared" si="23"/>
        <v/>
      </c>
      <c r="AC294" s="60" t="str">
        <f t="shared" si="23"/>
        <v/>
      </c>
    </row>
    <row r="295" spans="1:29" s="60" customFormat="1" ht="33.75" customHeight="1">
      <c r="A295" s="61">
        <v>274</v>
      </c>
      <c r="B295" s="339"/>
      <c r="C295" s="340"/>
      <c r="D295" s="341"/>
      <c r="E295" s="54"/>
      <c r="F295" s="62"/>
      <c r="G295" s="62"/>
      <c r="H295" s="62"/>
      <c r="I295" s="62"/>
      <c r="J295" s="178"/>
      <c r="K295" s="171"/>
      <c r="L295" s="66">
        <f t="shared" si="21"/>
        <v>0</v>
      </c>
      <c r="M295" s="192" t="b">
        <v>0</v>
      </c>
      <c r="N295" s="342"/>
      <c r="O295" s="343"/>
      <c r="P295" s="343"/>
      <c r="Q295" s="344"/>
      <c r="R295" s="192" t="b">
        <v>0</v>
      </c>
      <c r="S295" s="62"/>
      <c r="T295" s="57"/>
      <c r="U295" s="58"/>
      <c r="V295" s="59">
        <f t="shared" si="19"/>
        <v>0</v>
      </c>
      <c r="Y295" s="60">
        <f t="shared" si="22"/>
        <v>0</v>
      </c>
      <c r="Z295" s="60" t="str">
        <f t="shared" si="23"/>
        <v/>
      </c>
      <c r="AA295" s="60" t="str">
        <f t="shared" si="23"/>
        <v/>
      </c>
      <c r="AB295" s="60" t="str">
        <f t="shared" si="23"/>
        <v/>
      </c>
      <c r="AC295" s="60" t="str">
        <f t="shared" si="23"/>
        <v/>
      </c>
    </row>
    <row r="296" spans="1:29" s="60" customFormat="1" ht="33.75" customHeight="1">
      <c r="A296" s="61">
        <v>275</v>
      </c>
      <c r="B296" s="339"/>
      <c r="C296" s="340"/>
      <c r="D296" s="341"/>
      <c r="E296" s="54"/>
      <c r="F296" s="62"/>
      <c r="G296" s="62"/>
      <c r="H296" s="62"/>
      <c r="I296" s="62"/>
      <c r="J296" s="178"/>
      <c r="K296" s="171"/>
      <c r="L296" s="66">
        <f t="shared" si="21"/>
        <v>0</v>
      </c>
      <c r="M296" s="192" t="b">
        <v>0</v>
      </c>
      <c r="N296" s="342"/>
      <c r="O296" s="343"/>
      <c r="P296" s="343"/>
      <c r="Q296" s="344"/>
      <c r="R296" s="192" t="b">
        <v>0</v>
      </c>
      <c r="S296" s="62"/>
      <c r="T296" s="57"/>
      <c r="U296" s="58"/>
      <c r="V296" s="59">
        <f t="shared" si="19"/>
        <v>0</v>
      </c>
      <c r="Y296" s="60">
        <f t="shared" si="22"/>
        <v>0</v>
      </c>
      <c r="Z296" s="60" t="str">
        <f t="shared" si="23"/>
        <v/>
      </c>
      <c r="AA296" s="60" t="str">
        <f t="shared" si="23"/>
        <v/>
      </c>
      <c r="AB296" s="60" t="str">
        <f t="shared" si="23"/>
        <v/>
      </c>
      <c r="AC296" s="60" t="str">
        <f t="shared" si="23"/>
        <v/>
      </c>
    </row>
    <row r="297" spans="1:29" s="60" customFormat="1" ht="33.75" customHeight="1">
      <c r="A297" s="61">
        <v>276</v>
      </c>
      <c r="B297" s="339"/>
      <c r="C297" s="340"/>
      <c r="D297" s="341"/>
      <c r="E297" s="54"/>
      <c r="F297" s="62"/>
      <c r="G297" s="62"/>
      <c r="H297" s="62"/>
      <c r="I297" s="62"/>
      <c r="J297" s="178"/>
      <c r="K297" s="171"/>
      <c r="L297" s="66">
        <f t="shared" si="21"/>
        <v>0</v>
      </c>
      <c r="M297" s="192" t="b">
        <v>0</v>
      </c>
      <c r="N297" s="342"/>
      <c r="O297" s="343"/>
      <c r="P297" s="343"/>
      <c r="Q297" s="344"/>
      <c r="R297" s="192" t="b">
        <v>0</v>
      </c>
      <c r="S297" s="62"/>
      <c r="T297" s="57"/>
      <c r="U297" s="58"/>
      <c r="V297" s="59">
        <f t="shared" si="19"/>
        <v>0</v>
      </c>
      <c r="Y297" s="60">
        <f t="shared" si="22"/>
        <v>0</v>
      </c>
      <c r="Z297" s="60" t="str">
        <f t="shared" si="23"/>
        <v/>
      </c>
      <c r="AA297" s="60" t="str">
        <f t="shared" si="23"/>
        <v/>
      </c>
      <c r="AB297" s="60" t="str">
        <f t="shared" si="23"/>
        <v/>
      </c>
      <c r="AC297" s="60" t="str">
        <f t="shared" si="23"/>
        <v/>
      </c>
    </row>
    <row r="298" spans="1:29" s="60" customFormat="1" ht="33.75" customHeight="1">
      <c r="A298" s="61">
        <v>277</v>
      </c>
      <c r="B298" s="339"/>
      <c r="C298" s="340"/>
      <c r="D298" s="341"/>
      <c r="E298" s="54"/>
      <c r="F298" s="62"/>
      <c r="G298" s="62"/>
      <c r="H298" s="62"/>
      <c r="I298" s="62"/>
      <c r="J298" s="178"/>
      <c r="K298" s="171"/>
      <c r="L298" s="66">
        <f t="shared" si="21"/>
        <v>0</v>
      </c>
      <c r="M298" s="192" t="b">
        <v>0</v>
      </c>
      <c r="N298" s="342"/>
      <c r="O298" s="343"/>
      <c r="P298" s="343"/>
      <c r="Q298" s="344"/>
      <c r="R298" s="192" t="b">
        <v>0</v>
      </c>
      <c r="S298" s="62"/>
      <c r="T298" s="57"/>
      <c r="U298" s="58"/>
      <c r="V298" s="59">
        <f t="shared" si="19"/>
        <v>0</v>
      </c>
      <c r="Y298" s="60">
        <f t="shared" si="22"/>
        <v>0</v>
      </c>
      <c r="Z298" s="60" t="str">
        <f t="shared" si="23"/>
        <v/>
      </c>
      <c r="AA298" s="60" t="str">
        <f t="shared" si="23"/>
        <v/>
      </c>
      <c r="AB298" s="60" t="str">
        <f t="shared" si="23"/>
        <v/>
      </c>
      <c r="AC298" s="60" t="str">
        <f t="shared" si="23"/>
        <v/>
      </c>
    </row>
    <row r="299" spans="1:29" s="60" customFormat="1" ht="33.75" customHeight="1">
      <c r="A299" s="61">
        <v>278</v>
      </c>
      <c r="B299" s="339"/>
      <c r="C299" s="340"/>
      <c r="D299" s="341"/>
      <c r="E299" s="54"/>
      <c r="F299" s="62"/>
      <c r="G299" s="62"/>
      <c r="H299" s="62"/>
      <c r="I299" s="62"/>
      <c r="J299" s="178"/>
      <c r="K299" s="171"/>
      <c r="L299" s="66">
        <f t="shared" si="21"/>
        <v>0</v>
      </c>
      <c r="M299" s="192" t="b">
        <v>0</v>
      </c>
      <c r="N299" s="342"/>
      <c r="O299" s="343"/>
      <c r="P299" s="343"/>
      <c r="Q299" s="344"/>
      <c r="R299" s="192" t="b">
        <v>0</v>
      </c>
      <c r="S299" s="62"/>
      <c r="T299" s="57"/>
      <c r="U299" s="58"/>
      <c r="V299" s="59">
        <f t="shared" si="19"/>
        <v>0</v>
      </c>
      <c r="Y299" s="60">
        <f t="shared" si="22"/>
        <v>0</v>
      </c>
      <c r="Z299" s="60" t="str">
        <f t="shared" si="23"/>
        <v/>
      </c>
      <c r="AA299" s="60" t="str">
        <f t="shared" si="23"/>
        <v/>
      </c>
      <c r="AB299" s="60" t="str">
        <f t="shared" si="23"/>
        <v/>
      </c>
      <c r="AC299" s="60" t="str">
        <f t="shared" si="23"/>
        <v/>
      </c>
    </row>
    <row r="300" spans="1:29" s="60" customFormat="1" ht="33.75" customHeight="1">
      <c r="A300" s="61">
        <v>279</v>
      </c>
      <c r="B300" s="339"/>
      <c r="C300" s="340"/>
      <c r="D300" s="341"/>
      <c r="E300" s="54"/>
      <c r="F300" s="62"/>
      <c r="G300" s="62"/>
      <c r="H300" s="62"/>
      <c r="I300" s="62"/>
      <c r="J300" s="178"/>
      <c r="K300" s="171"/>
      <c r="L300" s="66">
        <f t="shared" si="21"/>
        <v>0</v>
      </c>
      <c r="M300" s="192" t="b">
        <v>0</v>
      </c>
      <c r="N300" s="342"/>
      <c r="O300" s="343"/>
      <c r="P300" s="343"/>
      <c r="Q300" s="344"/>
      <c r="R300" s="192" t="b">
        <v>0</v>
      </c>
      <c r="S300" s="62"/>
      <c r="T300" s="57"/>
      <c r="U300" s="58"/>
      <c r="V300" s="59">
        <f t="shared" si="19"/>
        <v>0</v>
      </c>
      <c r="Y300" s="60">
        <f t="shared" si="22"/>
        <v>0</v>
      </c>
      <c r="Z300" s="60" t="str">
        <f t="shared" si="23"/>
        <v/>
      </c>
      <c r="AA300" s="60" t="str">
        <f t="shared" si="23"/>
        <v/>
      </c>
      <c r="AB300" s="60" t="str">
        <f t="shared" si="23"/>
        <v/>
      </c>
      <c r="AC300" s="60" t="str">
        <f t="shared" si="23"/>
        <v/>
      </c>
    </row>
    <row r="301" spans="1:29" s="60" customFormat="1" ht="33.75" customHeight="1">
      <c r="A301" s="61">
        <v>280</v>
      </c>
      <c r="B301" s="339"/>
      <c r="C301" s="340"/>
      <c r="D301" s="341"/>
      <c r="E301" s="54"/>
      <c r="F301" s="62"/>
      <c r="G301" s="62"/>
      <c r="H301" s="62"/>
      <c r="I301" s="62"/>
      <c r="J301" s="178"/>
      <c r="K301" s="171"/>
      <c r="L301" s="66"/>
      <c r="M301" s="192" t="b">
        <v>0</v>
      </c>
      <c r="N301" s="339"/>
      <c r="O301" s="340"/>
      <c r="P301" s="340"/>
      <c r="Q301" s="341"/>
      <c r="R301" s="192" t="b">
        <v>0</v>
      </c>
      <c r="S301" s="62"/>
      <c r="T301" s="57"/>
      <c r="U301" s="58"/>
      <c r="V301" s="59"/>
      <c r="Y301" s="60">
        <f t="shared" si="22"/>
        <v>0</v>
      </c>
      <c r="Z301" s="60" t="str">
        <f t="shared" si="23"/>
        <v/>
      </c>
      <c r="AA301" s="60" t="str">
        <f t="shared" si="23"/>
        <v/>
      </c>
      <c r="AB301" s="60" t="str">
        <f t="shared" si="23"/>
        <v/>
      </c>
      <c r="AC301" s="60" t="str">
        <f t="shared" si="23"/>
        <v/>
      </c>
    </row>
    <row r="302" spans="1:29" s="60" customFormat="1" ht="33.75" customHeight="1">
      <c r="A302" s="61">
        <v>281</v>
      </c>
      <c r="B302" s="339"/>
      <c r="C302" s="340"/>
      <c r="D302" s="341"/>
      <c r="E302" s="54"/>
      <c r="F302" s="62"/>
      <c r="G302" s="62"/>
      <c r="H302" s="62"/>
      <c r="I302" s="62"/>
      <c r="J302" s="178"/>
      <c r="K302" s="171"/>
      <c r="L302" s="66"/>
      <c r="M302" s="192" t="b">
        <v>0</v>
      </c>
      <c r="N302" s="339"/>
      <c r="O302" s="340"/>
      <c r="P302" s="340"/>
      <c r="Q302" s="341"/>
      <c r="R302" s="192" t="b">
        <v>0</v>
      </c>
      <c r="S302" s="62"/>
      <c r="T302" s="57"/>
      <c r="U302" s="58"/>
      <c r="V302" s="59"/>
      <c r="Y302" s="60">
        <f t="shared" si="22"/>
        <v>0</v>
      </c>
      <c r="Z302" s="60" t="str">
        <f t="shared" si="23"/>
        <v/>
      </c>
      <c r="AA302" s="60" t="str">
        <f t="shared" si="23"/>
        <v/>
      </c>
      <c r="AB302" s="60" t="str">
        <f t="shared" si="23"/>
        <v/>
      </c>
      <c r="AC302" s="60" t="str">
        <f t="shared" si="23"/>
        <v/>
      </c>
    </row>
    <row r="303" spans="1:29" s="60" customFormat="1" ht="33.75" customHeight="1">
      <c r="A303" s="61">
        <v>282</v>
      </c>
      <c r="B303" s="339"/>
      <c r="C303" s="340"/>
      <c r="D303" s="341"/>
      <c r="E303" s="54"/>
      <c r="F303" s="62"/>
      <c r="G303" s="62"/>
      <c r="H303" s="62"/>
      <c r="I303" s="62"/>
      <c r="J303" s="178"/>
      <c r="K303" s="171"/>
      <c r="L303" s="66"/>
      <c r="M303" s="192" t="b">
        <v>0</v>
      </c>
      <c r="N303" s="339"/>
      <c r="O303" s="340"/>
      <c r="P303" s="340"/>
      <c r="Q303" s="341"/>
      <c r="R303" s="192" t="b">
        <v>0</v>
      </c>
      <c r="S303" s="62"/>
      <c r="T303" s="57"/>
      <c r="U303" s="58"/>
      <c r="V303" s="59"/>
      <c r="Y303" s="60">
        <f t="shared" si="22"/>
        <v>0</v>
      </c>
      <c r="Z303" s="60" t="str">
        <f t="shared" si="23"/>
        <v/>
      </c>
      <c r="AA303" s="60" t="str">
        <f t="shared" si="23"/>
        <v/>
      </c>
      <c r="AB303" s="60" t="str">
        <f t="shared" si="23"/>
        <v/>
      </c>
      <c r="AC303" s="60" t="str">
        <f t="shared" si="23"/>
        <v/>
      </c>
    </row>
    <row r="304" spans="1:29" s="60" customFormat="1" ht="33.75" customHeight="1">
      <c r="A304" s="61">
        <v>283</v>
      </c>
      <c r="B304" s="339"/>
      <c r="C304" s="340"/>
      <c r="D304" s="341"/>
      <c r="E304" s="54"/>
      <c r="F304" s="62"/>
      <c r="G304" s="62"/>
      <c r="H304" s="62"/>
      <c r="I304" s="62"/>
      <c r="J304" s="178"/>
      <c r="K304" s="171"/>
      <c r="L304" s="66"/>
      <c r="M304" s="192" t="b">
        <v>0</v>
      </c>
      <c r="N304" s="339"/>
      <c r="O304" s="340"/>
      <c r="P304" s="340"/>
      <c r="Q304" s="341"/>
      <c r="R304" s="192" t="b">
        <v>0</v>
      </c>
      <c r="S304" s="62"/>
      <c r="T304" s="57"/>
      <c r="U304" s="58"/>
      <c r="V304" s="59"/>
      <c r="Y304" s="60">
        <f t="shared" si="22"/>
        <v>0</v>
      </c>
      <c r="Z304" s="60" t="str">
        <f t="shared" si="23"/>
        <v/>
      </c>
      <c r="AA304" s="60" t="str">
        <f t="shared" si="23"/>
        <v/>
      </c>
      <c r="AB304" s="60" t="str">
        <f t="shared" si="23"/>
        <v/>
      </c>
      <c r="AC304" s="60" t="str">
        <f t="shared" si="23"/>
        <v/>
      </c>
    </row>
    <row r="305" spans="1:29" s="60" customFormat="1" ht="33.75" customHeight="1">
      <c r="A305" s="61">
        <v>284</v>
      </c>
      <c r="B305" s="339"/>
      <c r="C305" s="340"/>
      <c r="D305" s="341"/>
      <c r="E305" s="54"/>
      <c r="F305" s="62"/>
      <c r="G305" s="62"/>
      <c r="H305" s="62"/>
      <c r="I305" s="62"/>
      <c r="J305" s="178"/>
      <c r="K305" s="171"/>
      <c r="L305" s="66"/>
      <c r="M305" s="192" t="b">
        <v>0</v>
      </c>
      <c r="N305" s="339"/>
      <c r="O305" s="340"/>
      <c r="P305" s="340"/>
      <c r="Q305" s="341"/>
      <c r="R305" s="192" t="b">
        <v>0</v>
      </c>
      <c r="S305" s="62"/>
      <c r="T305" s="57"/>
      <c r="U305" s="58"/>
      <c r="V305" s="59"/>
      <c r="Y305" s="60">
        <f t="shared" si="22"/>
        <v>0</v>
      </c>
      <c r="Z305" s="60" t="str">
        <f t="shared" si="23"/>
        <v/>
      </c>
      <c r="AA305" s="60" t="str">
        <f t="shared" si="23"/>
        <v/>
      </c>
      <c r="AB305" s="60" t="str">
        <f t="shared" si="23"/>
        <v/>
      </c>
      <c r="AC305" s="60" t="str">
        <f t="shared" si="23"/>
        <v/>
      </c>
    </row>
    <row r="306" spans="1:29" s="60" customFormat="1" ht="33.75" customHeight="1">
      <c r="A306" s="61">
        <v>285</v>
      </c>
      <c r="B306" s="339"/>
      <c r="C306" s="340"/>
      <c r="D306" s="341"/>
      <c r="E306" s="54"/>
      <c r="F306" s="62"/>
      <c r="G306" s="62"/>
      <c r="H306" s="62"/>
      <c r="I306" s="62"/>
      <c r="J306" s="178"/>
      <c r="K306" s="171"/>
      <c r="L306" s="66"/>
      <c r="M306" s="192" t="b">
        <v>0</v>
      </c>
      <c r="N306" s="339"/>
      <c r="O306" s="340"/>
      <c r="P306" s="340"/>
      <c r="Q306" s="341"/>
      <c r="R306" s="192" t="b">
        <v>0</v>
      </c>
      <c r="S306" s="62"/>
      <c r="T306" s="57"/>
      <c r="U306" s="58"/>
      <c r="V306" s="59"/>
      <c r="Y306" s="60">
        <f t="shared" si="22"/>
        <v>0</v>
      </c>
      <c r="Z306" s="60" t="str">
        <f t="shared" si="23"/>
        <v/>
      </c>
      <c r="AA306" s="60" t="str">
        <f t="shared" si="23"/>
        <v/>
      </c>
      <c r="AB306" s="60" t="str">
        <f t="shared" si="23"/>
        <v/>
      </c>
      <c r="AC306" s="60" t="str">
        <f t="shared" si="23"/>
        <v/>
      </c>
    </row>
    <row r="307" spans="1:29" s="60" customFormat="1" ht="33.75" customHeight="1">
      <c r="A307" s="61">
        <v>286</v>
      </c>
      <c r="B307" s="339"/>
      <c r="C307" s="340"/>
      <c r="D307" s="341"/>
      <c r="E307" s="54"/>
      <c r="F307" s="62"/>
      <c r="G307" s="62"/>
      <c r="H307" s="62"/>
      <c r="I307" s="62"/>
      <c r="J307" s="178"/>
      <c r="K307" s="171"/>
      <c r="L307" s="66"/>
      <c r="M307" s="192" t="b">
        <v>0</v>
      </c>
      <c r="N307" s="339"/>
      <c r="O307" s="340"/>
      <c r="P307" s="340"/>
      <c r="Q307" s="341"/>
      <c r="R307" s="192" t="b">
        <v>0</v>
      </c>
      <c r="S307" s="62"/>
      <c r="T307" s="57"/>
      <c r="U307" s="58"/>
      <c r="V307" s="59"/>
      <c r="Y307" s="60">
        <f t="shared" si="22"/>
        <v>0</v>
      </c>
      <c r="Z307" s="60" t="str">
        <f t="shared" si="23"/>
        <v/>
      </c>
      <c r="AA307" s="60" t="str">
        <f t="shared" si="23"/>
        <v/>
      </c>
      <c r="AB307" s="60" t="str">
        <f t="shared" si="23"/>
        <v/>
      </c>
      <c r="AC307" s="60" t="str">
        <f t="shared" si="23"/>
        <v/>
      </c>
    </row>
    <row r="308" spans="1:29" s="60" customFormat="1" ht="33.75" customHeight="1">
      <c r="A308" s="61">
        <v>287</v>
      </c>
      <c r="B308" s="339"/>
      <c r="C308" s="340"/>
      <c r="D308" s="341"/>
      <c r="E308" s="54"/>
      <c r="F308" s="62"/>
      <c r="G308" s="62"/>
      <c r="H308" s="62"/>
      <c r="I308" s="62"/>
      <c r="J308" s="178"/>
      <c r="K308" s="171"/>
      <c r="L308" s="66"/>
      <c r="M308" s="192" t="b">
        <v>0</v>
      </c>
      <c r="N308" s="339"/>
      <c r="O308" s="340"/>
      <c r="P308" s="340"/>
      <c r="Q308" s="341"/>
      <c r="R308" s="192" t="b">
        <v>0</v>
      </c>
      <c r="S308" s="62"/>
      <c r="T308" s="57"/>
      <c r="U308" s="58"/>
      <c r="V308" s="59"/>
      <c r="Y308" s="60">
        <f t="shared" si="22"/>
        <v>0</v>
      </c>
      <c r="Z308" s="60" t="str">
        <f t="shared" si="23"/>
        <v/>
      </c>
      <c r="AA308" s="60" t="str">
        <f t="shared" si="23"/>
        <v/>
      </c>
      <c r="AB308" s="60" t="str">
        <f t="shared" si="23"/>
        <v/>
      </c>
      <c r="AC308" s="60" t="str">
        <f t="shared" si="23"/>
        <v/>
      </c>
    </row>
    <row r="309" spans="1:29" s="60" customFormat="1" ht="33.75" customHeight="1">
      <c r="A309" s="61">
        <v>288</v>
      </c>
      <c r="B309" s="339"/>
      <c r="C309" s="340"/>
      <c r="D309" s="341"/>
      <c r="E309" s="54"/>
      <c r="F309" s="62"/>
      <c r="G309" s="62"/>
      <c r="H309" s="62"/>
      <c r="I309" s="62"/>
      <c r="J309" s="178"/>
      <c r="K309" s="171"/>
      <c r="L309" s="66"/>
      <c r="M309" s="192" t="b">
        <v>0</v>
      </c>
      <c r="N309" s="339"/>
      <c r="O309" s="340"/>
      <c r="P309" s="340"/>
      <c r="Q309" s="341"/>
      <c r="R309" s="192" t="b">
        <v>0</v>
      </c>
      <c r="S309" s="62"/>
      <c r="T309" s="57"/>
      <c r="U309" s="58"/>
      <c r="V309" s="59"/>
      <c r="Y309" s="60">
        <f t="shared" si="22"/>
        <v>0</v>
      </c>
      <c r="Z309" s="60" t="str">
        <f t="shared" si="23"/>
        <v/>
      </c>
      <c r="AA309" s="60" t="str">
        <f t="shared" si="23"/>
        <v/>
      </c>
      <c r="AB309" s="60" t="str">
        <f t="shared" si="23"/>
        <v/>
      </c>
      <c r="AC309" s="60" t="str">
        <f t="shared" si="23"/>
        <v/>
      </c>
    </row>
    <row r="310" spans="1:29" s="60" customFormat="1" ht="33.75" customHeight="1">
      <c r="A310" s="61">
        <v>289</v>
      </c>
      <c r="B310" s="339"/>
      <c r="C310" s="340"/>
      <c r="D310" s="341"/>
      <c r="E310" s="54"/>
      <c r="F310" s="62"/>
      <c r="G310" s="62"/>
      <c r="H310" s="62"/>
      <c r="I310" s="62"/>
      <c r="J310" s="178"/>
      <c r="K310" s="171"/>
      <c r="L310" s="66"/>
      <c r="M310" s="192" t="b">
        <v>0</v>
      </c>
      <c r="N310" s="339"/>
      <c r="O310" s="340"/>
      <c r="P310" s="340"/>
      <c r="Q310" s="341"/>
      <c r="R310" s="192" t="b">
        <v>0</v>
      </c>
      <c r="S310" s="62"/>
      <c r="T310" s="57"/>
      <c r="U310" s="58"/>
      <c r="V310" s="59"/>
      <c r="Y310" s="60">
        <f t="shared" si="22"/>
        <v>0</v>
      </c>
      <c r="Z310" s="60" t="str">
        <f t="shared" si="23"/>
        <v/>
      </c>
      <c r="AA310" s="60" t="str">
        <f t="shared" si="23"/>
        <v/>
      </c>
      <c r="AB310" s="60" t="str">
        <f t="shared" si="23"/>
        <v/>
      </c>
      <c r="AC310" s="60" t="str">
        <f t="shared" si="23"/>
        <v/>
      </c>
    </row>
    <row r="311" spans="1:29" s="60" customFormat="1" ht="33.75" customHeight="1">
      <c r="A311" s="61">
        <v>290</v>
      </c>
      <c r="B311" s="339"/>
      <c r="C311" s="340"/>
      <c r="D311" s="341"/>
      <c r="E311" s="54"/>
      <c r="F311" s="62"/>
      <c r="G311" s="62"/>
      <c r="H311" s="62"/>
      <c r="I311" s="62"/>
      <c r="J311" s="178"/>
      <c r="K311" s="171"/>
      <c r="L311" s="66"/>
      <c r="M311" s="192" t="b">
        <v>0</v>
      </c>
      <c r="N311" s="339"/>
      <c r="O311" s="340"/>
      <c r="P311" s="340"/>
      <c r="Q311" s="341"/>
      <c r="R311" s="192" t="b">
        <v>0</v>
      </c>
      <c r="S311" s="62"/>
      <c r="T311" s="57"/>
      <c r="U311" s="58"/>
      <c r="V311" s="59"/>
      <c r="Y311" s="60">
        <f t="shared" si="22"/>
        <v>0</v>
      </c>
      <c r="Z311" s="60" t="str">
        <f t="shared" si="23"/>
        <v/>
      </c>
      <c r="AA311" s="60" t="str">
        <f t="shared" si="23"/>
        <v/>
      </c>
      <c r="AB311" s="60" t="str">
        <f t="shared" si="23"/>
        <v/>
      </c>
      <c r="AC311" s="60" t="str">
        <f t="shared" si="23"/>
        <v/>
      </c>
    </row>
    <row r="312" spans="1:29" s="60" customFormat="1" ht="33.75" customHeight="1">
      <c r="A312" s="61">
        <v>291</v>
      </c>
      <c r="B312" s="339"/>
      <c r="C312" s="340"/>
      <c r="D312" s="341"/>
      <c r="E312" s="54"/>
      <c r="F312" s="62"/>
      <c r="G312" s="62"/>
      <c r="H312" s="62"/>
      <c r="I312" s="62"/>
      <c r="J312" s="178"/>
      <c r="K312" s="171"/>
      <c r="L312" s="66"/>
      <c r="M312" s="192" t="b">
        <v>0</v>
      </c>
      <c r="N312" s="339"/>
      <c r="O312" s="340"/>
      <c r="P312" s="340"/>
      <c r="Q312" s="341"/>
      <c r="R312" s="192" t="b">
        <v>0</v>
      </c>
      <c r="S312" s="62"/>
      <c r="T312" s="57"/>
      <c r="U312" s="58"/>
      <c r="V312" s="59"/>
      <c r="Y312" s="60">
        <f t="shared" si="22"/>
        <v>0</v>
      </c>
      <c r="Z312" s="60" t="str">
        <f t="shared" si="23"/>
        <v/>
      </c>
      <c r="AA312" s="60" t="str">
        <f t="shared" si="23"/>
        <v/>
      </c>
      <c r="AB312" s="60" t="str">
        <f t="shared" si="23"/>
        <v/>
      </c>
      <c r="AC312" s="60" t="str">
        <f t="shared" si="23"/>
        <v/>
      </c>
    </row>
    <row r="313" spans="1:29" s="60" customFormat="1" ht="33.75" customHeight="1">
      <c r="A313" s="61">
        <v>292</v>
      </c>
      <c r="B313" s="339"/>
      <c r="C313" s="340"/>
      <c r="D313" s="341"/>
      <c r="E313" s="54"/>
      <c r="F313" s="62"/>
      <c r="G313" s="62"/>
      <c r="H313" s="62"/>
      <c r="I313" s="62"/>
      <c r="J313" s="178"/>
      <c r="K313" s="171"/>
      <c r="L313" s="66"/>
      <c r="M313" s="192" t="b">
        <v>0</v>
      </c>
      <c r="N313" s="339"/>
      <c r="O313" s="340"/>
      <c r="P313" s="340"/>
      <c r="Q313" s="341"/>
      <c r="R313" s="192" t="b">
        <v>0</v>
      </c>
      <c r="S313" s="62"/>
      <c r="T313" s="57"/>
      <c r="U313" s="58"/>
      <c r="V313" s="59"/>
      <c r="Y313" s="60">
        <f t="shared" si="22"/>
        <v>0</v>
      </c>
      <c r="Z313" s="60" t="str">
        <f t="shared" si="23"/>
        <v/>
      </c>
      <c r="AA313" s="60" t="str">
        <f t="shared" si="23"/>
        <v/>
      </c>
      <c r="AB313" s="60" t="str">
        <f t="shared" si="23"/>
        <v/>
      </c>
      <c r="AC313" s="60" t="str">
        <f t="shared" si="23"/>
        <v/>
      </c>
    </row>
    <row r="314" spans="1:29" s="60" customFormat="1" ht="33.75" customHeight="1">
      <c r="A314" s="61">
        <v>293</v>
      </c>
      <c r="B314" s="339"/>
      <c r="C314" s="340"/>
      <c r="D314" s="341"/>
      <c r="E314" s="54"/>
      <c r="F314" s="62"/>
      <c r="G314" s="62"/>
      <c r="H314" s="62"/>
      <c r="I314" s="62"/>
      <c r="J314" s="178"/>
      <c r="K314" s="171"/>
      <c r="L314" s="66"/>
      <c r="M314" s="192" t="b">
        <v>0</v>
      </c>
      <c r="N314" s="339"/>
      <c r="O314" s="340"/>
      <c r="P314" s="340"/>
      <c r="Q314" s="341"/>
      <c r="R314" s="192" t="b">
        <v>0</v>
      </c>
      <c r="S314" s="62"/>
      <c r="T314" s="57"/>
      <c r="U314" s="58"/>
      <c r="V314" s="59"/>
      <c r="Y314" s="60">
        <f t="shared" si="22"/>
        <v>0</v>
      </c>
      <c r="Z314" s="60" t="str">
        <f t="shared" si="23"/>
        <v/>
      </c>
      <c r="AA314" s="60" t="str">
        <f t="shared" si="23"/>
        <v/>
      </c>
      <c r="AB314" s="60" t="str">
        <f t="shared" si="23"/>
        <v/>
      </c>
      <c r="AC314" s="60" t="str">
        <f t="shared" si="23"/>
        <v/>
      </c>
    </row>
    <row r="315" spans="1:29" s="60" customFormat="1" ht="33.75" customHeight="1">
      <c r="A315" s="61">
        <v>294</v>
      </c>
      <c r="B315" s="339"/>
      <c r="C315" s="340"/>
      <c r="D315" s="341"/>
      <c r="E315" s="54"/>
      <c r="F315" s="62"/>
      <c r="G315" s="62"/>
      <c r="H315" s="62"/>
      <c r="I315" s="62"/>
      <c r="J315" s="178"/>
      <c r="K315" s="171"/>
      <c r="L315" s="66"/>
      <c r="M315" s="192" t="b">
        <v>0</v>
      </c>
      <c r="N315" s="339"/>
      <c r="O315" s="340"/>
      <c r="P315" s="340"/>
      <c r="Q315" s="341"/>
      <c r="R315" s="192" t="b">
        <v>0</v>
      </c>
      <c r="S315" s="62"/>
      <c r="T315" s="57"/>
      <c r="U315" s="58"/>
      <c r="V315" s="59"/>
      <c r="Y315" s="60">
        <f t="shared" si="22"/>
        <v>0</v>
      </c>
      <c r="Z315" s="60" t="str">
        <f t="shared" si="23"/>
        <v/>
      </c>
      <c r="AA315" s="60" t="str">
        <f t="shared" si="23"/>
        <v/>
      </c>
      <c r="AB315" s="60" t="str">
        <f t="shared" si="23"/>
        <v/>
      </c>
      <c r="AC315" s="60" t="str">
        <f t="shared" si="23"/>
        <v/>
      </c>
    </row>
    <row r="316" spans="1:29" s="60" customFormat="1" ht="33.75" customHeight="1">
      <c r="A316" s="61">
        <v>295</v>
      </c>
      <c r="B316" s="339"/>
      <c r="C316" s="340"/>
      <c r="D316" s="341"/>
      <c r="E316" s="54"/>
      <c r="F316" s="62"/>
      <c r="G316" s="62"/>
      <c r="H316" s="62"/>
      <c r="I316" s="62"/>
      <c r="J316" s="178"/>
      <c r="K316" s="171"/>
      <c r="L316" s="66"/>
      <c r="M316" s="192" t="b">
        <v>0</v>
      </c>
      <c r="N316" s="339"/>
      <c r="O316" s="340"/>
      <c r="P316" s="340"/>
      <c r="Q316" s="341"/>
      <c r="R316" s="192" t="b">
        <v>0</v>
      </c>
      <c r="S316" s="62"/>
      <c r="T316" s="57"/>
      <c r="U316" s="58"/>
      <c r="V316" s="59"/>
      <c r="Y316" s="60">
        <f t="shared" si="22"/>
        <v>0</v>
      </c>
      <c r="Z316" s="60" t="str">
        <f t="shared" si="23"/>
        <v/>
      </c>
      <c r="AA316" s="60" t="str">
        <f t="shared" si="23"/>
        <v/>
      </c>
      <c r="AB316" s="60" t="str">
        <f t="shared" si="23"/>
        <v/>
      </c>
      <c r="AC316" s="60" t="str">
        <f t="shared" si="23"/>
        <v/>
      </c>
    </row>
    <row r="317" spans="1:29" s="60" customFormat="1" ht="33.75" customHeight="1">
      <c r="A317" s="61">
        <v>296</v>
      </c>
      <c r="B317" s="339"/>
      <c r="C317" s="340"/>
      <c r="D317" s="341"/>
      <c r="E317" s="54"/>
      <c r="F317" s="62"/>
      <c r="G317" s="62"/>
      <c r="H317" s="62"/>
      <c r="I317" s="62"/>
      <c r="J317" s="178"/>
      <c r="K317" s="171"/>
      <c r="L317" s="66"/>
      <c r="M317" s="192" t="b">
        <v>0</v>
      </c>
      <c r="N317" s="339"/>
      <c r="O317" s="340"/>
      <c r="P317" s="340"/>
      <c r="Q317" s="341"/>
      <c r="R317" s="192" t="b">
        <v>0</v>
      </c>
      <c r="S317" s="62"/>
      <c r="T317" s="57"/>
      <c r="U317" s="58"/>
      <c r="V317" s="59"/>
      <c r="Y317" s="60">
        <f t="shared" si="22"/>
        <v>0</v>
      </c>
      <c r="Z317" s="60" t="str">
        <f t="shared" si="23"/>
        <v/>
      </c>
      <c r="AA317" s="60" t="str">
        <f t="shared" si="23"/>
        <v/>
      </c>
      <c r="AB317" s="60" t="str">
        <f t="shared" si="23"/>
        <v/>
      </c>
      <c r="AC317" s="60" t="str">
        <f t="shared" si="23"/>
        <v/>
      </c>
    </row>
    <row r="318" spans="1:29" s="60" customFormat="1" ht="33.75" customHeight="1">
      <c r="A318" s="61">
        <v>297</v>
      </c>
      <c r="B318" s="339"/>
      <c r="C318" s="340"/>
      <c r="D318" s="341"/>
      <c r="E318" s="54"/>
      <c r="F318" s="62"/>
      <c r="G318" s="62"/>
      <c r="H318" s="62"/>
      <c r="I318" s="62"/>
      <c r="J318" s="178"/>
      <c r="K318" s="171"/>
      <c r="L318" s="66"/>
      <c r="M318" s="192" t="b">
        <v>0</v>
      </c>
      <c r="N318" s="339"/>
      <c r="O318" s="340"/>
      <c r="P318" s="340"/>
      <c r="Q318" s="341"/>
      <c r="R318" s="192" t="b">
        <v>0</v>
      </c>
      <c r="S318" s="62"/>
      <c r="T318" s="57"/>
      <c r="U318" s="58"/>
      <c r="V318" s="59"/>
      <c r="Y318" s="60">
        <f t="shared" si="22"/>
        <v>0</v>
      </c>
      <c r="Z318" s="60" t="str">
        <f t="shared" si="23"/>
        <v/>
      </c>
      <c r="AA318" s="60" t="str">
        <f t="shared" si="23"/>
        <v/>
      </c>
      <c r="AB318" s="60" t="str">
        <f t="shared" si="23"/>
        <v/>
      </c>
      <c r="AC318" s="60" t="str">
        <f t="shared" si="23"/>
        <v/>
      </c>
    </row>
    <row r="319" spans="1:29" s="60" customFormat="1" ht="33.75" customHeight="1">
      <c r="A319" s="61">
        <v>298</v>
      </c>
      <c r="B319" s="339"/>
      <c r="C319" s="340"/>
      <c r="D319" s="341"/>
      <c r="E319" s="54"/>
      <c r="F319" s="62"/>
      <c r="G319" s="62"/>
      <c r="H319" s="62"/>
      <c r="I319" s="62"/>
      <c r="J319" s="178"/>
      <c r="K319" s="171"/>
      <c r="L319" s="66"/>
      <c r="M319" s="192" t="b">
        <v>0</v>
      </c>
      <c r="N319" s="339"/>
      <c r="O319" s="340"/>
      <c r="P319" s="340"/>
      <c r="Q319" s="341"/>
      <c r="R319" s="192" t="b">
        <v>0</v>
      </c>
      <c r="S319" s="62"/>
      <c r="T319" s="57"/>
      <c r="U319" s="58"/>
      <c r="V319" s="59"/>
      <c r="Y319" s="60">
        <f t="shared" si="22"/>
        <v>0</v>
      </c>
      <c r="Z319" s="60" t="str">
        <f t="shared" si="23"/>
        <v/>
      </c>
      <c r="AA319" s="60" t="str">
        <f t="shared" si="23"/>
        <v/>
      </c>
      <c r="AB319" s="60" t="str">
        <f t="shared" si="23"/>
        <v/>
      </c>
      <c r="AC319" s="60" t="str">
        <f t="shared" si="23"/>
        <v/>
      </c>
    </row>
    <row r="320" spans="1:29" s="60" customFormat="1" ht="33.75" customHeight="1">
      <c r="A320" s="61">
        <v>299</v>
      </c>
      <c r="B320" s="339"/>
      <c r="C320" s="340"/>
      <c r="D320" s="341"/>
      <c r="E320" s="54"/>
      <c r="F320" s="62"/>
      <c r="G320" s="62"/>
      <c r="H320" s="62"/>
      <c r="I320" s="62"/>
      <c r="J320" s="178"/>
      <c r="K320" s="171"/>
      <c r="L320" s="66"/>
      <c r="M320" s="192" t="b">
        <v>0</v>
      </c>
      <c r="N320" s="339"/>
      <c r="O320" s="340"/>
      <c r="P320" s="340"/>
      <c r="Q320" s="341"/>
      <c r="R320" s="192" t="b">
        <v>0</v>
      </c>
      <c r="S320" s="62"/>
      <c r="T320" s="57"/>
      <c r="U320" s="58"/>
      <c r="V320" s="59"/>
      <c r="Y320" s="60">
        <f t="shared" si="22"/>
        <v>0</v>
      </c>
      <c r="Z320" s="60" t="str">
        <f t="shared" si="23"/>
        <v/>
      </c>
      <c r="AA320" s="60" t="str">
        <f t="shared" si="23"/>
        <v/>
      </c>
      <c r="AB320" s="60" t="str">
        <f t="shared" si="23"/>
        <v/>
      </c>
      <c r="AC320" s="60" t="str">
        <f t="shared" si="23"/>
        <v/>
      </c>
    </row>
    <row r="321" spans="1:29" s="60" customFormat="1" ht="33.75" customHeight="1">
      <c r="A321" s="61">
        <v>300</v>
      </c>
      <c r="B321" s="339"/>
      <c r="C321" s="340"/>
      <c r="D321" s="341"/>
      <c r="E321" s="54"/>
      <c r="F321" s="62"/>
      <c r="G321" s="62"/>
      <c r="H321" s="62"/>
      <c r="I321" s="62"/>
      <c r="J321" s="178"/>
      <c r="K321" s="171"/>
      <c r="L321" s="66"/>
      <c r="M321" s="192" t="b">
        <v>0</v>
      </c>
      <c r="N321" s="339"/>
      <c r="O321" s="340"/>
      <c r="P321" s="340"/>
      <c r="Q321" s="341"/>
      <c r="R321" s="192" t="b">
        <v>0</v>
      </c>
      <c r="S321" s="62"/>
      <c r="T321" s="57"/>
      <c r="U321" s="58"/>
      <c r="V321" s="59"/>
      <c r="Y321" s="60">
        <f t="shared" si="22"/>
        <v>0</v>
      </c>
      <c r="Z321" s="60" t="str">
        <f t="shared" si="23"/>
        <v/>
      </c>
      <c r="AA321" s="60" t="str">
        <f t="shared" si="23"/>
        <v/>
      </c>
      <c r="AB321" s="60" t="str">
        <f t="shared" si="23"/>
        <v/>
      </c>
      <c r="AC321" s="60" t="str">
        <f t="shared" si="23"/>
        <v/>
      </c>
    </row>
    <row r="322" spans="1:29" s="60" customFormat="1" ht="33.75" customHeight="1">
      <c r="A322" s="61">
        <v>301</v>
      </c>
      <c r="B322" s="339"/>
      <c r="C322" s="340"/>
      <c r="D322" s="341"/>
      <c r="E322" s="54"/>
      <c r="F322" s="62"/>
      <c r="G322" s="62"/>
      <c r="H322" s="62"/>
      <c r="I322" s="62"/>
      <c r="J322" s="178"/>
      <c r="K322" s="171"/>
      <c r="L322" s="66"/>
      <c r="M322" s="192" t="b">
        <v>0</v>
      </c>
      <c r="N322" s="339"/>
      <c r="O322" s="340"/>
      <c r="P322" s="340"/>
      <c r="Q322" s="341"/>
      <c r="R322" s="192" t="b">
        <v>0</v>
      </c>
      <c r="S322" s="62"/>
      <c r="T322" s="57"/>
      <c r="U322" s="58"/>
      <c r="V322" s="59"/>
      <c r="Y322" s="60">
        <f t="shared" si="22"/>
        <v>0</v>
      </c>
      <c r="Z322" s="60" t="str">
        <f t="shared" si="23"/>
        <v/>
      </c>
      <c r="AA322" s="60" t="str">
        <f t="shared" si="23"/>
        <v/>
      </c>
      <c r="AB322" s="60" t="str">
        <f t="shared" si="23"/>
        <v/>
      </c>
      <c r="AC322" s="60" t="str">
        <f t="shared" si="23"/>
        <v/>
      </c>
    </row>
    <row r="323" spans="1:29" s="60" customFormat="1" ht="33.75" customHeight="1">
      <c r="A323" s="61">
        <v>302</v>
      </c>
      <c r="B323" s="339"/>
      <c r="C323" s="340"/>
      <c r="D323" s="341"/>
      <c r="E323" s="54"/>
      <c r="F323" s="62"/>
      <c r="G323" s="62"/>
      <c r="H323" s="62"/>
      <c r="I323" s="62"/>
      <c r="J323" s="178"/>
      <c r="K323" s="171"/>
      <c r="L323" s="66"/>
      <c r="M323" s="192" t="b">
        <v>0</v>
      </c>
      <c r="N323" s="339"/>
      <c r="O323" s="340"/>
      <c r="P323" s="340"/>
      <c r="Q323" s="341"/>
      <c r="R323" s="192" t="b">
        <v>0</v>
      </c>
      <c r="S323" s="62"/>
      <c r="T323" s="57"/>
      <c r="U323" s="58"/>
      <c r="V323" s="59"/>
      <c r="Y323" s="60">
        <f t="shared" si="22"/>
        <v>0</v>
      </c>
      <c r="Z323" s="60" t="str">
        <f t="shared" si="23"/>
        <v/>
      </c>
      <c r="AA323" s="60" t="str">
        <f t="shared" si="23"/>
        <v/>
      </c>
      <c r="AB323" s="60" t="str">
        <f t="shared" si="23"/>
        <v/>
      </c>
      <c r="AC323" s="60" t="str">
        <f t="shared" si="23"/>
        <v/>
      </c>
    </row>
    <row r="324" spans="1:29" s="60" customFormat="1" ht="33.75" customHeight="1">
      <c r="A324" s="61">
        <v>303</v>
      </c>
      <c r="B324" s="339"/>
      <c r="C324" s="340"/>
      <c r="D324" s="341"/>
      <c r="E324" s="54"/>
      <c r="F324" s="62"/>
      <c r="G324" s="62"/>
      <c r="H324" s="62"/>
      <c r="I324" s="62"/>
      <c r="J324" s="178"/>
      <c r="K324" s="171"/>
      <c r="L324" s="66"/>
      <c r="M324" s="192" t="b">
        <v>0</v>
      </c>
      <c r="N324" s="339"/>
      <c r="O324" s="340"/>
      <c r="P324" s="340"/>
      <c r="Q324" s="341"/>
      <c r="R324" s="192" t="b">
        <v>0</v>
      </c>
      <c r="S324" s="62"/>
      <c r="T324" s="57"/>
      <c r="U324" s="58"/>
      <c r="V324" s="59"/>
      <c r="Y324" s="60">
        <f t="shared" si="22"/>
        <v>0</v>
      </c>
      <c r="Z324" s="60" t="str">
        <f t="shared" si="23"/>
        <v/>
      </c>
      <c r="AA324" s="60" t="str">
        <f t="shared" si="23"/>
        <v/>
      </c>
      <c r="AB324" s="60" t="str">
        <f t="shared" si="23"/>
        <v/>
      </c>
      <c r="AC324" s="60" t="str">
        <f t="shared" si="23"/>
        <v/>
      </c>
    </row>
    <row r="325" spans="1:29" s="60" customFormat="1" ht="33.75" customHeight="1">
      <c r="A325" s="61">
        <v>304</v>
      </c>
      <c r="B325" s="339"/>
      <c r="C325" s="340"/>
      <c r="D325" s="341"/>
      <c r="E325" s="54"/>
      <c r="F325" s="62"/>
      <c r="G325" s="62"/>
      <c r="H325" s="62"/>
      <c r="I325" s="62"/>
      <c r="J325" s="178"/>
      <c r="K325" s="171"/>
      <c r="L325" s="66"/>
      <c r="M325" s="192" t="b">
        <v>0</v>
      </c>
      <c r="N325" s="339"/>
      <c r="O325" s="340"/>
      <c r="P325" s="340"/>
      <c r="Q325" s="341"/>
      <c r="R325" s="192" t="b">
        <v>0</v>
      </c>
      <c r="S325" s="62"/>
      <c r="T325" s="57"/>
      <c r="U325" s="58"/>
      <c r="V325" s="59"/>
      <c r="Y325" s="60">
        <f t="shared" si="22"/>
        <v>0</v>
      </c>
      <c r="Z325" s="60" t="str">
        <f t="shared" si="23"/>
        <v/>
      </c>
      <c r="AA325" s="60" t="str">
        <f t="shared" si="23"/>
        <v/>
      </c>
      <c r="AB325" s="60" t="str">
        <f t="shared" si="23"/>
        <v/>
      </c>
      <c r="AC325" s="60" t="str">
        <f t="shared" si="23"/>
        <v/>
      </c>
    </row>
    <row r="326" spans="1:29" s="60" customFormat="1" ht="33.75" customHeight="1">
      <c r="A326" s="61">
        <v>305</v>
      </c>
      <c r="B326" s="339"/>
      <c r="C326" s="340"/>
      <c r="D326" s="341"/>
      <c r="E326" s="54"/>
      <c r="F326" s="62"/>
      <c r="G326" s="62"/>
      <c r="H326" s="62"/>
      <c r="I326" s="62"/>
      <c r="J326" s="178"/>
      <c r="K326" s="171"/>
      <c r="L326" s="66"/>
      <c r="M326" s="192" t="b">
        <v>0</v>
      </c>
      <c r="N326" s="339"/>
      <c r="O326" s="340"/>
      <c r="P326" s="340"/>
      <c r="Q326" s="341"/>
      <c r="R326" s="192" t="b">
        <v>0</v>
      </c>
      <c r="S326" s="62"/>
      <c r="T326" s="57"/>
      <c r="U326" s="58"/>
      <c r="V326" s="59"/>
      <c r="Y326" s="60">
        <f t="shared" si="22"/>
        <v>0</v>
      </c>
      <c r="Z326" s="60" t="str">
        <f t="shared" si="23"/>
        <v/>
      </c>
      <c r="AA326" s="60" t="str">
        <f t="shared" si="23"/>
        <v/>
      </c>
      <c r="AB326" s="60" t="str">
        <f t="shared" si="23"/>
        <v/>
      </c>
      <c r="AC326" s="60" t="str">
        <f t="shared" si="23"/>
        <v/>
      </c>
    </row>
    <row r="327" spans="1:29" s="60" customFormat="1" ht="33.75" customHeight="1">
      <c r="A327" s="61">
        <v>306</v>
      </c>
      <c r="B327" s="339"/>
      <c r="C327" s="340"/>
      <c r="D327" s="341"/>
      <c r="E327" s="54"/>
      <c r="F327" s="62"/>
      <c r="G327" s="62"/>
      <c r="H327" s="62"/>
      <c r="I327" s="62"/>
      <c r="J327" s="178"/>
      <c r="K327" s="171"/>
      <c r="L327" s="66"/>
      <c r="M327" s="192" t="b">
        <v>0</v>
      </c>
      <c r="N327" s="339"/>
      <c r="O327" s="340"/>
      <c r="P327" s="340"/>
      <c r="Q327" s="341"/>
      <c r="R327" s="192" t="b">
        <v>0</v>
      </c>
      <c r="S327" s="62"/>
      <c r="T327" s="57"/>
      <c r="U327" s="58"/>
      <c r="V327" s="59"/>
      <c r="Y327" s="60">
        <f t="shared" si="22"/>
        <v>0</v>
      </c>
      <c r="Z327" s="60" t="str">
        <f t="shared" si="23"/>
        <v/>
      </c>
      <c r="AA327" s="60" t="str">
        <f t="shared" si="23"/>
        <v/>
      </c>
      <c r="AB327" s="60" t="str">
        <f t="shared" si="23"/>
        <v/>
      </c>
      <c r="AC327" s="60" t="str">
        <f t="shared" si="23"/>
        <v/>
      </c>
    </row>
    <row r="328" spans="1:29" s="60" customFormat="1" ht="33.75" customHeight="1">
      <c r="A328" s="61">
        <v>307</v>
      </c>
      <c r="B328" s="339"/>
      <c r="C328" s="340"/>
      <c r="D328" s="341"/>
      <c r="E328" s="54"/>
      <c r="F328" s="62"/>
      <c r="G328" s="62"/>
      <c r="H328" s="62"/>
      <c r="I328" s="62"/>
      <c r="J328" s="178"/>
      <c r="K328" s="171"/>
      <c r="L328" s="66"/>
      <c r="M328" s="192" t="b">
        <v>0</v>
      </c>
      <c r="N328" s="339"/>
      <c r="O328" s="340"/>
      <c r="P328" s="340"/>
      <c r="Q328" s="341"/>
      <c r="R328" s="192" t="b">
        <v>0</v>
      </c>
      <c r="S328" s="62"/>
      <c r="T328" s="57"/>
      <c r="U328" s="58"/>
      <c r="V328" s="59"/>
      <c r="Y328" s="60">
        <f t="shared" si="22"/>
        <v>0</v>
      </c>
      <c r="Z328" s="60" t="str">
        <f t="shared" si="23"/>
        <v/>
      </c>
      <c r="AA328" s="60" t="str">
        <f t="shared" si="23"/>
        <v/>
      </c>
      <c r="AB328" s="60" t="str">
        <f t="shared" si="23"/>
        <v/>
      </c>
      <c r="AC328" s="60" t="str">
        <f t="shared" si="23"/>
        <v/>
      </c>
    </row>
    <row r="329" spans="1:29" s="60" customFormat="1" ht="33.75" customHeight="1">
      <c r="A329" s="61">
        <v>308</v>
      </c>
      <c r="B329" s="339"/>
      <c r="C329" s="340"/>
      <c r="D329" s="341"/>
      <c r="E329" s="54"/>
      <c r="F329" s="62"/>
      <c r="G329" s="62"/>
      <c r="H329" s="62"/>
      <c r="I329" s="62"/>
      <c r="J329" s="178"/>
      <c r="K329" s="171"/>
      <c r="L329" s="66"/>
      <c r="M329" s="192" t="b">
        <v>0</v>
      </c>
      <c r="N329" s="339"/>
      <c r="O329" s="340"/>
      <c r="P329" s="340"/>
      <c r="Q329" s="341"/>
      <c r="R329" s="192" t="b">
        <v>0</v>
      </c>
      <c r="S329" s="62"/>
      <c r="T329" s="57"/>
      <c r="U329" s="58"/>
      <c r="V329" s="59"/>
      <c r="Y329" s="60">
        <f t="shared" si="22"/>
        <v>0</v>
      </c>
      <c r="Z329" s="60" t="str">
        <f t="shared" si="23"/>
        <v/>
      </c>
      <c r="AA329" s="60" t="str">
        <f t="shared" si="23"/>
        <v/>
      </c>
      <c r="AB329" s="60" t="str">
        <f t="shared" si="23"/>
        <v/>
      </c>
      <c r="AC329" s="60" t="str">
        <f t="shared" si="23"/>
        <v/>
      </c>
    </row>
    <row r="330" spans="1:29" s="60" customFormat="1" ht="33.75" customHeight="1">
      <c r="A330" s="61">
        <v>309</v>
      </c>
      <c r="B330" s="339"/>
      <c r="C330" s="340"/>
      <c r="D330" s="341"/>
      <c r="E330" s="54"/>
      <c r="F330" s="62"/>
      <c r="G330" s="62"/>
      <c r="H330" s="62"/>
      <c r="I330" s="62"/>
      <c r="J330" s="178"/>
      <c r="K330" s="171"/>
      <c r="L330" s="66"/>
      <c r="M330" s="192" t="b">
        <v>0</v>
      </c>
      <c r="N330" s="339"/>
      <c r="O330" s="340"/>
      <c r="P330" s="340"/>
      <c r="Q330" s="341"/>
      <c r="R330" s="192" t="b">
        <v>0</v>
      </c>
      <c r="S330" s="62"/>
      <c r="T330" s="57"/>
      <c r="U330" s="58"/>
      <c r="V330" s="59"/>
      <c r="Y330" s="60">
        <f t="shared" si="22"/>
        <v>0</v>
      </c>
      <c r="Z330" s="60" t="str">
        <f t="shared" si="23"/>
        <v/>
      </c>
      <c r="AA330" s="60" t="str">
        <f t="shared" si="23"/>
        <v/>
      </c>
      <c r="AB330" s="60" t="str">
        <f t="shared" si="23"/>
        <v/>
      </c>
      <c r="AC330" s="60" t="str">
        <f t="shared" si="23"/>
        <v/>
      </c>
    </row>
    <row r="331" spans="1:29" s="60" customFormat="1" ht="33.75" customHeight="1">
      <c r="A331" s="61">
        <v>310</v>
      </c>
      <c r="B331" s="339"/>
      <c r="C331" s="340"/>
      <c r="D331" s="341"/>
      <c r="E331" s="54"/>
      <c r="F331" s="62"/>
      <c r="G331" s="62"/>
      <c r="H331" s="62"/>
      <c r="I331" s="62"/>
      <c r="J331" s="178"/>
      <c r="K331" s="171"/>
      <c r="L331" s="66"/>
      <c r="M331" s="192" t="b">
        <v>0</v>
      </c>
      <c r="N331" s="339"/>
      <c r="O331" s="340"/>
      <c r="P331" s="340"/>
      <c r="Q331" s="341"/>
      <c r="R331" s="192" t="b">
        <v>0</v>
      </c>
      <c r="S331" s="62"/>
      <c r="T331" s="57"/>
      <c r="U331" s="58"/>
      <c r="V331" s="59"/>
      <c r="Y331" s="60">
        <f t="shared" si="22"/>
        <v>0</v>
      </c>
      <c r="Z331" s="60" t="str">
        <f t="shared" si="23"/>
        <v/>
      </c>
      <c r="AA331" s="60" t="str">
        <f t="shared" si="23"/>
        <v/>
      </c>
      <c r="AB331" s="60" t="str">
        <f t="shared" si="23"/>
        <v/>
      </c>
      <c r="AC331" s="60" t="str">
        <f t="shared" si="23"/>
        <v/>
      </c>
    </row>
    <row r="332" spans="1:29" s="60" customFormat="1" ht="33.75" customHeight="1">
      <c r="A332" s="61">
        <v>311</v>
      </c>
      <c r="B332" s="339"/>
      <c r="C332" s="340"/>
      <c r="D332" s="341"/>
      <c r="E332" s="54"/>
      <c r="F332" s="62"/>
      <c r="G332" s="62"/>
      <c r="H332" s="62"/>
      <c r="I332" s="62"/>
      <c r="J332" s="178"/>
      <c r="K332" s="171"/>
      <c r="L332" s="66"/>
      <c r="M332" s="192" t="b">
        <v>0</v>
      </c>
      <c r="N332" s="339"/>
      <c r="O332" s="340"/>
      <c r="P332" s="340"/>
      <c r="Q332" s="341"/>
      <c r="R332" s="192" t="b">
        <v>0</v>
      </c>
      <c r="S332" s="62"/>
      <c r="T332" s="57"/>
      <c r="U332" s="58"/>
      <c r="V332" s="59"/>
      <c r="Y332" s="60">
        <f t="shared" si="22"/>
        <v>0</v>
      </c>
      <c r="Z332" s="60" t="str">
        <f t="shared" si="23"/>
        <v/>
      </c>
      <c r="AA332" s="60" t="str">
        <f t="shared" si="23"/>
        <v/>
      </c>
      <c r="AB332" s="60" t="str">
        <f t="shared" si="23"/>
        <v/>
      </c>
      <c r="AC332" s="60" t="str">
        <f t="shared" si="23"/>
        <v/>
      </c>
    </row>
    <row r="333" spans="1:29" s="60" customFormat="1" ht="33.75" customHeight="1">
      <c r="A333" s="61">
        <v>312</v>
      </c>
      <c r="B333" s="339"/>
      <c r="C333" s="340"/>
      <c r="D333" s="341"/>
      <c r="E333" s="54"/>
      <c r="F333" s="62"/>
      <c r="G333" s="62"/>
      <c r="H333" s="62"/>
      <c r="I333" s="62"/>
      <c r="J333" s="178"/>
      <c r="K333" s="171"/>
      <c r="L333" s="66"/>
      <c r="M333" s="192" t="b">
        <v>0</v>
      </c>
      <c r="N333" s="339"/>
      <c r="O333" s="340"/>
      <c r="P333" s="340"/>
      <c r="Q333" s="341"/>
      <c r="R333" s="192" t="b">
        <v>0</v>
      </c>
      <c r="S333" s="62"/>
      <c r="T333" s="57"/>
      <c r="U333" s="58"/>
      <c r="V333" s="59"/>
      <c r="Y333" s="60">
        <f t="shared" si="22"/>
        <v>0</v>
      </c>
      <c r="Z333" s="60" t="str">
        <f t="shared" si="23"/>
        <v/>
      </c>
      <c r="AA333" s="60" t="str">
        <f t="shared" si="23"/>
        <v/>
      </c>
      <c r="AB333" s="60" t="str">
        <f t="shared" si="23"/>
        <v/>
      </c>
      <c r="AC333" s="60" t="str">
        <f t="shared" si="23"/>
        <v/>
      </c>
    </row>
    <row r="334" spans="1:29" s="60" customFormat="1" ht="33.75" customHeight="1">
      <c r="A334" s="61">
        <v>313</v>
      </c>
      <c r="B334" s="339"/>
      <c r="C334" s="340"/>
      <c r="D334" s="341"/>
      <c r="E334" s="54"/>
      <c r="F334" s="62"/>
      <c r="G334" s="62"/>
      <c r="H334" s="62"/>
      <c r="I334" s="62"/>
      <c r="J334" s="178"/>
      <c r="K334" s="171"/>
      <c r="L334" s="66"/>
      <c r="M334" s="192" t="b">
        <v>0</v>
      </c>
      <c r="N334" s="339"/>
      <c r="O334" s="340"/>
      <c r="P334" s="340"/>
      <c r="Q334" s="341"/>
      <c r="R334" s="192" t="b">
        <v>0</v>
      </c>
      <c r="S334" s="62"/>
      <c r="T334" s="57"/>
      <c r="U334" s="58"/>
      <c r="V334" s="59"/>
      <c r="Y334" s="60">
        <f t="shared" si="22"/>
        <v>0</v>
      </c>
      <c r="Z334" s="60" t="str">
        <f t="shared" si="23"/>
        <v/>
      </c>
      <c r="AA334" s="60" t="str">
        <f t="shared" si="23"/>
        <v/>
      </c>
      <c r="AB334" s="60" t="str">
        <f t="shared" si="23"/>
        <v/>
      </c>
      <c r="AC334" s="60" t="str">
        <f t="shared" si="23"/>
        <v/>
      </c>
    </row>
    <row r="335" spans="1:29" s="60" customFormat="1" ht="33.75" customHeight="1">
      <c r="A335" s="61">
        <v>314</v>
      </c>
      <c r="B335" s="339"/>
      <c r="C335" s="340"/>
      <c r="D335" s="341"/>
      <c r="E335" s="54"/>
      <c r="F335" s="62"/>
      <c r="G335" s="62"/>
      <c r="H335" s="62"/>
      <c r="I335" s="62"/>
      <c r="J335" s="178"/>
      <c r="K335" s="171"/>
      <c r="L335" s="66"/>
      <c r="M335" s="192" t="b">
        <v>0</v>
      </c>
      <c r="N335" s="339"/>
      <c r="O335" s="340"/>
      <c r="P335" s="340"/>
      <c r="Q335" s="341"/>
      <c r="R335" s="192" t="b">
        <v>0</v>
      </c>
      <c r="S335" s="62"/>
      <c r="T335" s="57"/>
      <c r="U335" s="58"/>
      <c r="V335" s="59"/>
      <c r="Y335" s="60">
        <f t="shared" si="22"/>
        <v>0</v>
      </c>
      <c r="Z335" s="60" t="str">
        <f t="shared" si="23"/>
        <v/>
      </c>
      <c r="AA335" s="60" t="str">
        <f t="shared" si="23"/>
        <v/>
      </c>
      <c r="AB335" s="60" t="str">
        <f t="shared" si="23"/>
        <v/>
      </c>
      <c r="AC335" s="60" t="str">
        <f t="shared" si="23"/>
        <v/>
      </c>
    </row>
    <row r="336" spans="1:29" s="60" customFormat="1" ht="33.75" customHeight="1">
      <c r="A336" s="61">
        <v>315</v>
      </c>
      <c r="B336" s="339"/>
      <c r="C336" s="340"/>
      <c r="D336" s="341"/>
      <c r="E336" s="54"/>
      <c r="F336" s="62"/>
      <c r="G336" s="62"/>
      <c r="H336" s="62"/>
      <c r="I336" s="62"/>
      <c r="J336" s="178"/>
      <c r="K336" s="171"/>
      <c r="L336" s="66"/>
      <c r="M336" s="192" t="b">
        <v>0</v>
      </c>
      <c r="N336" s="339"/>
      <c r="O336" s="340"/>
      <c r="P336" s="340"/>
      <c r="Q336" s="341"/>
      <c r="R336" s="192" t="b">
        <v>0</v>
      </c>
      <c r="S336" s="62"/>
      <c r="T336" s="57"/>
      <c r="U336" s="58"/>
      <c r="V336" s="59"/>
      <c r="Y336" s="60">
        <f t="shared" si="22"/>
        <v>0</v>
      </c>
      <c r="Z336" s="60" t="str">
        <f t="shared" si="23"/>
        <v/>
      </c>
      <c r="AA336" s="60" t="str">
        <f t="shared" si="23"/>
        <v/>
      </c>
      <c r="AB336" s="60" t="str">
        <f t="shared" si="23"/>
        <v/>
      </c>
      <c r="AC336" s="60" t="str">
        <f t="shared" si="23"/>
        <v/>
      </c>
    </row>
    <row r="337" spans="1:29" s="60" customFormat="1" ht="33.75" customHeight="1">
      <c r="A337" s="61">
        <v>316</v>
      </c>
      <c r="B337" s="339"/>
      <c r="C337" s="340"/>
      <c r="D337" s="341"/>
      <c r="E337" s="54"/>
      <c r="F337" s="62"/>
      <c r="G337" s="62"/>
      <c r="H337" s="62"/>
      <c r="I337" s="62"/>
      <c r="J337" s="178"/>
      <c r="K337" s="171"/>
      <c r="L337" s="66"/>
      <c r="M337" s="192" t="b">
        <v>0</v>
      </c>
      <c r="N337" s="339"/>
      <c r="O337" s="340"/>
      <c r="P337" s="340"/>
      <c r="Q337" s="341"/>
      <c r="R337" s="192" t="b">
        <v>0</v>
      </c>
      <c r="S337" s="62"/>
      <c r="T337" s="57"/>
      <c r="U337" s="58"/>
      <c r="V337" s="59"/>
      <c r="Y337" s="60">
        <f t="shared" si="22"/>
        <v>0</v>
      </c>
      <c r="Z337" s="60" t="str">
        <f t="shared" si="23"/>
        <v/>
      </c>
      <c r="AA337" s="60" t="str">
        <f t="shared" si="23"/>
        <v/>
      </c>
      <c r="AB337" s="60" t="str">
        <f t="shared" si="23"/>
        <v/>
      </c>
      <c r="AC337" s="60" t="str">
        <f t="shared" si="23"/>
        <v/>
      </c>
    </row>
    <row r="338" spans="1:29" s="60" customFormat="1" ht="33.75" customHeight="1">
      <c r="A338" s="61">
        <v>317</v>
      </c>
      <c r="B338" s="339"/>
      <c r="C338" s="340"/>
      <c r="D338" s="341"/>
      <c r="E338" s="54"/>
      <c r="F338" s="62"/>
      <c r="G338" s="62"/>
      <c r="H338" s="62"/>
      <c r="I338" s="62"/>
      <c r="J338" s="178"/>
      <c r="K338" s="171"/>
      <c r="L338" s="66"/>
      <c r="M338" s="192" t="b">
        <v>0</v>
      </c>
      <c r="N338" s="339"/>
      <c r="O338" s="340"/>
      <c r="P338" s="340"/>
      <c r="Q338" s="341"/>
      <c r="R338" s="192" t="b">
        <v>0</v>
      </c>
      <c r="S338" s="62"/>
      <c r="T338" s="57"/>
      <c r="U338" s="58"/>
      <c r="V338" s="59"/>
      <c r="Y338" s="60">
        <f t="shared" si="22"/>
        <v>0</v>
      </c>
      <c r="Z338" s="60" t="str">
        <f t="shared" si="23"/>
        <v/>
      </c>
      <c r="AA338" s="60" t="str">
        <f t="shared" si="23"/>
        <v/>
      </c>
      <c r="AB338" s="60" t="str">
        <f t="shared" si="23"/>
        <v/>
      </c>
      <c r="AC338" s="60" t="str">
        <f t="shared" si="23"/>
        <v/>
      </c>
    </row>
    <row r="339" spans="1:29" s="60" customFormat="1" ht="33.75" customHeight="1">
      <c r="A339" s="61">
        <v>318</v>
      </c>
      <c r="B339" s="339"/>
      <c r="C339" s="340"/>
      <c r="D339" s="341"/>
      <c r="E339" s="54"/>
      <c r="F339" s="62"/>
      <c r="G339" s="62"/>
      <c r="H339" s="62"/>
      <c r="I339" s="62"/>
      <c r="J339" s="178"/>
      <c r="K339" s="171"/>
      <c r="L339" s="66"/>
      <c r="M339" s="192" t="b">
        <v>0</v>
      </c>
      <c r="N339" s="339"/>
      <c r="O339" s="340"/>
      <c r="P339" s="340"/>
      <c r="Q339" s="341"/>
      <c r="R339" s="192" t="b">
        <v>0</v>
      </c>
      <c r="S339" s="62"/>
      <c r="T339" s="57"/>
      <c r="U339" s="58"/>
      <c r="V339" s="59"/>
      <c r="Y339" s="60">
        <f t="shared" si="22"/>
        <v>0</v>
      </c>
      <c r="Z339" s="60" t="str">
        <f t="shared" si="23"/>
        <v/>
      </c>
      <c r="AA339" s="60" t="str">
        <f t="shared" si="23"/>
        <v/>
      </c>
      <c r="AB339" s="60" t="str">
        <f t="shared" si="23"/>
        <v/>
      </c>
      <c r="AC339" s="60" t="str">
        <f t="shared" si="23"/>
        <v/>
      </c>
    </row>
    <row r="340" spans="1:29" s="60" customFormat="1" ht="33.75" customHeight="1">
      <c r="A340" s="61">
        <v>319</v>
      </c>
      <c r="B340" s="339"/>
      <c r="C340" s="340"/>
      <c r="D340" s="341"/>
      <c r="E340" s="54"/>
      <c r="F340" s="62"/>
      <c r="G340" s="62"/>
      <c r="H340" s="62"/>
      <c r="I340" s="62"/>
      <c r="J340" s="178"/>
      <c r="K340" s="171"/>
      <c r="L340" s="66"/>
      <c r="M340" s="192" t="b">
        <v>0</v>
      </c>
      <c r="N340" s="339"/>
      <c r="O340" s="340"/>
      <c r="P340" s="340"/>
      <c r="Q340" s="341"/>
      <c r="R340" s="192" t="b">
        <v>0</v>
      </c>
      <c r="S340" s="62"/>
      <c r="T340" s="57"/>
      <c r="U340" s="58"/>
      <c r="V340" s="59"/>
      <c r="Y340" s="60">
        <f t="shared" si="22"/>
        <v>0</v>
      </c>
      <c r="Z340" s="60" t="str">
        <f t="shared" si="23"/>
        <v/>
      </c>
      <c r="AA340" s="60" t="str">
        <f t="shared" si="23"/>
        <v/>
      </c>
      <c r="AB340" s="60" t="str">
        <f t="shared" si="23"/>
        <v/>
      </c>
      <c r="AC340" s="60" t="str">
        <f t="shared" si="23"/>
        <v/>
      </c>
    </row>
    <row r="341" spans="1:29" s="60" customFormat="1" ht="33.75" customHeight="1">
      <c r="A341" s="61">
        <v>320</v>
      </c>
      <c r="B341" s="339"/>
      <c r="C341" s="340"/>
      <c r="D341" s="341"/>
      <c r="E341" s="54"/>
      <c r="F341" s="62"/>
      <c r="G341" s="62"/>
      <c r="H341" s="62"/>
      <c r="I341" s="62"/>
      <c r="J341" s="178"/>
      <c r="K341" s="171"/>
      <c r="L341" s="66"/>
      <c r="M341" s="192" t="b">
        <v>0</v>
      </c>
      <c r="N341" s="339"/>
      <c r="O341" s="340"/>
      <c r="P341" s="340"/>
      <c r="Q341" s="341"/>
      <c r="R341" s="192" t="b">
        <v>0</v>
      </c>
      <c r="S341" s="62"/>
      <c r="T341" s="57"/>
      <c r="U341" s="58"/>
      <c r="V341" s="59"/>
      <c r="Y341" s="60">
        <f t="shared" si="22"/>
        <v>0</v>
      </c>
      <c r="Z341" s="60" t="str">
        <f t="shared" si="23"/>
        <v/>
      </c>
      <c r="AA341" s="60" t="str">
        <f t="shared" si="23"/>
        <v/>
      </c>
      <c r="AB341" s="60" t="str">
        <f t="shared" si="23"/>
        <v/>
      </c>
      <c r="AC341" s="60" t="str">
        <f t="shared" si="23"/>
        <v/>
      </c>
    </row>
    <row r="342" spans="1:29" s="60" customFormat="1" ht="33.75" customHeight="1">
      <c r="A342" s="61">
        <v>321</v>
      </c>
      <c r="B342" s="339"/>
      <c r="C342" s="340"/>
      <c r="D342" s="341"/>
      <c r="E342" s="54"/>
      <c r="F342" s="62"/>
      <c r="G342" s="62"/>
      <c r="H342" s="62"/>
      <c r="I342" s="62"/>
      <c r="J342" s="178"/>
      <c r="K342" s="171"/>
      <c r="L342" s="66"/>
      <c r="M342" s="192" t="b">
        <v>0</v>
      </c>
      <c r="N342" s="339"/>
      <c r="O342" s="340"/>
      <c r="P342" s="340"/>
      <c r="Q342" s="341"/>
      <c r="R342" s="192" t="b">
        <v>0</v>
      </c>
      <c r="S342" s="62"/>
      <c r="T342" s="57"/>
      <c r="U342" s="58"/>
      <c r="V342" s="59"/>
      <c r="Y342" s="60">
        <f t="shared" si="22"/>
        <v>0</v>
      </c>
      <c r="Z342" s="60" t="str">
        <f t="shared" si="23"/>
        <v/>
      </c>
      <c r="AA342" s="60" t="str">
        <f t="shared" si="23"/>
        <v/>
      </c>
      <c r="AB342" s="60" t="str">
        <f t="shared" si="23"/>
        <v/>
      </c>
      <c r="AC342" s="60" t="str">
        <f t="shared" ref="AC342" si="24">IF(I342="","",IF($E342="男",1,IF($E342="女",2,"")))</f>
        <v/>
      </c>
    </row>
    <row r="343" spans="1:29" s="60" customFormat="1" ht="33.75" customHeight="1">
      <c r="A343" s="61">
        <v>322</v>
      </c>
      <c r="B343" s="339"/>
      <c r="C343" s="340"/>
      <c r="D343" s="341"/>
      <c r="E343" s="54"/>
      <c r="F343" s="62"/>
      <c r="G343" s="62"/>
      <c r="H343" s="62"/>
      <c r="I343" s="62"/>
      <c r="J343" s="178"/>
      <c r="K343" s="171"/>
      <c r="L343" s="66"/>
      <c r="M343" s="192" t="b">
        <v>0</v>
      </c>
      <c r="N343" s="339"/>
      <c r="O343" s="340"/>
      <c r="P343" s="340"/>
      <c r="Q343" s="341"/>
      <c r="R343" s="192" t="b">
        <v>0</v>
      </c>
      <c r="S343" s="62"/>
      <c r="T343" s="57"/>
      <c r="U343" s="58"/>
      <c r="V343" s="59"/>
      <c r="Y343" s="60">
        <f t="shared" si="22"/>
        <v>0</v>
      </c>
      <c r="Z343" s="60" t="str">
        <f t="shared" ref="Z343:AC406" si="25">IF(F343="","",IF($E343="男",1,IF($E343="女",2,"")))</f>
        <v/>
      </c>
      <c r="AA343" s="60" t="str">
        <f t="shared" si="25"/>
        <v/>
      </c>
      <c r="AB343" s="60" t="str">
        <f t="shared" si="25"/>
        <v/>
      </c>
      <c r="AC343" s="60" t="str">
        <f t="shared" si="25"/>
        <v/>
      </c>
    </row>
    <row r="344" spans="1:29" s="60" customFormat="1" ht="33.75" customHeight="1">
      <c r="A344" s="61">
        <v>323</v>
      </c>
      <c r="B344" s="339"/>
      <c r="C344" s="340"/>
      <c r="D344" s="341"/>
      <c r="E344" s="54"/>
      <c r="F344" s="62"/>
      <c r="G344" s="62"/>
      <c r="H344" s="62"/>
      <c r="I344" s="62"/>
      <c r="J344" s="178"/>
      <c r="K344" s="171"/>
      <c r="L344" s="66"/>
      <c r="M344" s="192" t="b">
        <v>0</v>
      </c>
      <c r="N344" s="339"/>
      <c r="O344" s="340"/>
      <c r="P344" s="340"/>
      <c r="Q344" s="341"/>
      <c r="R344" s="192" t="b">
        <v>0</v>
      </c>
      <c r="S344" s="62"/>
      <c r="T344" s="57"/>
      <c r="U344" s="58"/>
      <c r="V344" s="59"/>
      <c r="Y344" s="60">
        <f t="shared" si="22"/>
        <v>0</v>
      </c>
      <c r="Z344" s="60" t="str">
        <f t="shared" si="25"/>
        <v/>
      </c>
      <c r="AA344" s="60" t="str">
        <f t="shared" si="25"/>
        <v/>
      </c>
      <c r="AB344" s="60" t="str">
        <f t="shared" si="25"/>
        <v/>
      </c>
      <c r="AC344" s="60" t="str">
        <f t="shared" si="25"/>
        <v/>
      </c>
    </row>
    <row r="345" spans="1:29" s="60" customFormat="1" ht="33.75" customHeight="1">
      <c r="A345" s="61">
        <v>324</v>
      </c>
      <c r="B345" s="339"/>
      <c r="C345" s="340"/>
      <c r="D345" s="341"/>
      <c r="E345" s="54"/>
      <c r="F345" s="62"/>
      <c r="G345" s="62"/>
      <c r="H345" s="62"/>
      <c r="I345" s="62"/>
      <c r="J345" s="178"/>
      <c r="K345" s="171"/>
      <c r="L345" s="66"/>
      <c r="M345" s="192" t="b">
        <v>0</v>
      </c>
      <c r="N345" s="339"/>
      <c r="O345" s="340"/>
      <c r="P345" s="340"/>
      <c r="Q345" s="341"/>
      <c r="R345" s="192" t="b">
        <v>0</v>
      </c>
      <c r="S345" s="62"/>
      <c r="T345" s="57"/>
      <c r="U345" s="58"/>
      <c r="V345" s="59"/>
      <c r="Y345" s="60">
        <f t="shared" si="22"/>
        <v>0</v>
      </c>
      <c r="Z345" s="60" t="str">
        <f t="shared" si="25"/>
        <v/>
      </c>
      <c r="AA345" s="60" t="str">
        <f t="shared" si="25"/>
        <v/>
      </c>
      <c r="AB345" s="60" t="str">
        <f t="shared" si="25"/>
        <v/>
      </c>
      <c r="AC345" s="60" t="str">
        <f t="shared" si="25"/>
        <v/>
      </c>
    </row>
    <row r="346" spans="1:29" s="60" customFormat="1" ht="33.75" customHeight="1">
      <c r="A346" s="61">
        <v>325</v>
      </c>
      <c r="B346" s="339"/>
      <c r="C346" s="340"/>
      <c r="D346" s="341"/>
      <c r="E346" s="54"/>
      <c r="F346" s="62"/>
      <c r="G346" s="62"/>
      <c r="H346" s="62"/>
      <c r="I346" s="62"/>
      <c r="J346" s="178"/>
      <c r="K346" s="171"/>
      <c r="L346" s="66"/>
      <c r="M346" s="192" t="b">
        <v>0</v>
      </c>
      <c r="N346" s="339"/>
      <c r="O346" s="340"/>
      <c r="P346" s="340"/>
      <c r="Q346" s="341"/>
      <c r="R346" s="192" t="b">
        <v>0</v>
      </c>
      <c r="S346" s="62"/>
      <c r="T346" s="57"/>
      <c r="U346" s="58"/>
      <c r="V346" s="59"/>
      <c r="Y346" s="60">
        <f t="shared" si="22"/>
        <v>0</v>
      </c>
      <c r="Z346" s="60" t="str">
        <f t="shared" si="25"/>
        <v/>
      </c>
      <c r="AA346" s="60" t="str">
        <f t="shared" si="25"/>
        <v/>
      </c>
      <c r="AB346" s="60" t="str">
        <f t="shared" si="25"/>
        <v/>
      </c>
      <c r="AC346" s="60" t="str">
        <f t="shared" si="25"/>
        <v/>
      </c>
    </row>
    <row r="347" spans="1:29" s="60" customFormat="1" ht="33.75" customHeight="1">
      <c r="A347" s="61">
        <v>326</v>
      </c>
      <c r="B347" s="339"/>
      <c r="C347" s="340"/>
      <c r="D347" s="341"/>
      <c r="E347" s="54"/>
      <c r="F347" s="62"/>
      <c r="G347" s="62"/>
      <c r="H347" s="62"/>
      <c r="I347" s="62"/>
      <c r="J347" s="178"/>
      <c r="K347" s="171"/>
      <c r="L347" s="66"/>
      <c r="M347" s="192" t="b">
        <v>0</v>
      </c>
      <c r="N347" s="339"/>
      <c r="O347" s="340"/>
      <c r="P347" s="340"/>
      <c r="Q347" s="341"/>
      <c r="R347" s="192" t="b">
        <v>0</v>
      </c>
      <c r="S347" s="62"/>
      <c r="T347" s="57"/>
      <c r="U347" s="58"/>
      <c r="V347" s="59"/>
      <c r="Y347" s="60">
        <f t="shared" si="22"/>
        <v>0</v>
      </c>
      <c r="Z347" s="60" t="str">
        <f t="shared" si="25"/>
        <v/>
      </c>
      <c r="AA347" s="60" t="str">
        <f t="shared" si="25"/>
        <v/>
      </c>
      <c r="AB347" s="60" t="str">
        <f t="shared" si="25"/>
        <v/>
      </c>
      <c r="AC347" s="60" t="str">
        <f t="shared" si="25"/>
        <v/>
      </c>
    </row>
    <row r="348" spans="1:29" s="60" customFormat="1" ht="33.75" customHeight="1">
      <c r="A348" s="61">
        <v>327</v>
      </c>
      <c r="B348" s="339"/>
      <c r="C348" s="340"/>
      <c r="D348" s="341"/>
      <c r="E348" s="54"/>
      <c r="F348" s="62"/>
      <c r="G348" s="62"/>
      <c r="H348" s="62"/>
      <c r="I348" s="62"/>
      <c r="J348" s="178"/>
      <c r="K348" s="171"/>
      <c r="L348" s="66"/>
      <c r="M348" s="192" t="b">
        <v>0</v>
      </c>
      <c r="N348" s="339"/>
      <c r="O348" s="340"/>
      <c r="P348" s="340"/>
      <c r="Q348" s="341"/>
      <c r="R348" s="192" t="b">
        <v>0</v>
      </c>
      <c r="S348" s="62"/>
      <c r="T348" s="57"/>
      <c r="U348" s="58"/>
      <c r="V348" s="59"/>
      <c r="Y348" s="60">
        <f t="shared" si="22"/>
        <v>0</v>
      </c>
      <c r="Z348" s="60" t="str">
        <f t="shared" si="25"/>
        <v/>
      </c>
      <c r="AA348" s="60" t="str">
        <f t="shared" si="25"/>
        <v/>
      </c>
      <c r="AB348" s="60" t="str">
        <f t="shared" si="25"/>
        <v/>
      </c>
      <c r="AC348" s="60" t="str">
        <f t="shared" si="25"/>
        <v/>
      </c>
    </row>
    <row r="349" spans="1:29" s="60" customFormat="1" ht="33.75" customHeight="1">
      <c r="A349" s="61">
        <v>328</v>
      </c>
      <c r="B349" s="339"/>
      <c r="C349" s="340"/>
      <c r="D349" s="341"/>
      <c r="E349" s="54"/>
      <c r="F349" s="62"/>
      <c r="G349" s="62"/>
      <c r="H349" s="62"/>
      <c r="I349" s="62"/>
      <c r="J349" s="178"/>
      <c r="K349" s="171"/>
      <c r="L349" s="66"/>
      <c r="M349" s="192" t="b">
        <v>0</v>
      </c>
      <c r="N349" s="339"/>
      <c r="O349" s="340"/>
      <c r="P349" s="340"/>
      <c r="Q349" s="341"/>
      <c r="R349" s="192" t="b">
        <v>0</v>
      </c>
      <c r="S349" s="62"/>
      <c r="T349" s="57"/>
      <c r="U349" s="58"/>
      <c r="V349" s="59"/>
      <c r="Y349" s="60">
        <f t="shared" si="22"/>
        <v>0</v>
      </c>
      <c r="Z349" s="60" t="str">
        <f t="shared" si="25"/>
        <v/>
      </c>
      <c r="AA349" s="60" t="str">
        <f t="shared" si="25"/>
        <v/>
      </c>
      <c r="AB349" s="60" t="str">
        <f t="shared" si="25"/>
        <v/>
      </c>
      <c r="AC349" s="60" t="str">
        <f t="shared" si="25"/>
        <v/>
      </c>
    </row>
    <row r="350" spans="1:29" s="60" customFormat="1" ht="33.75" customHeight="1">
      <c r="A350" s="61">
        <v>329</v>
      </c>
      <c r="B350" s="339"/>
      <c r="C350" s="340"/>
      <c r="D350" s="341"/>
      <c r="E350" s="54"/>
      <c r="F350" s="62"/>
      <c r="G350" s="62"/>
      <c r="H350" s="62"/>
      <c r="I350" s="62"/>
      <c r="J350" s="178"/>
      <c r="K350" s="171"/>
      <c r="L350" s="66"/>
      <c r="M350" s="192" t="b">
        <v>0</v>
      </c>
      <c r="N350" s="339"/>
      <c r="O350" s="340"/>
      <c r="P350" s="340"/>
      <c r="Q350" s="341"/>
      <c r="R350" s="192" t="b">
        <v>0</v>
      </c>
      <c r="S350" s="62"/>
      <c r="T350" s="57"/>
      <c r="U350" s="58"/>
      <c r="V350" s="59"/>
      <c r="Y350" s="60">
        <f t="shared" si="22"/>
        <v>0</v>
      </c>
      <c r="Z350" s="60" t="str">
        <f t="shared" si="25"/>
        <v/>
      </c>
      <c r="AA350" s="60" t="str">
        <f t="shared" si="25"/>
        <v/>
      </c>
      <c r="AB350" s="60" t="str">
        <f t="shared" si="25"/>
        <v/>
      </c>
      <c r="AC350" s="60" t="str">
        <f t="shared" si="25"/>
        <v/>
      </c>
    </row>
    <row r="351" spans="1:29" s="60" customFormat="1" ht="33.75" customHeight="1">
      <c r="A351" s="61">
        <v>330</v>
      </c>
      <c r="B351" s="339"/>
      <c r="C351" s="340"/>
      <c r="D351" s="341"/>
      <c r="E351" s="54"/>
      <c r="F351" s="62"/>
      <c r="G351" s="62"/>
      <c r="H351" s="62"/>
      <c r="I351" s="62"/>
      <c r="J351" s="178"/>
      <c r="K351" s="171"/>
      <c r="L351" s="66"/>
      <c r="M351" s="192" t="b">
        <v>0</v>
      </c>
      <c r="N351" s="339"/>
      <c r="O351" s="340"/>
      <c r="P351" s="340"/>
      <c r="Q351" s="341"/>
      <c r="R351" s="192" t="b">
        <v>0</v>
      </c>
      <c r="S351" s="62"/>
      <c r="T351" s="57"/>
      <c r="U351" s="58"/>
      <c r="V351" s="59"/>
      <c r="Y351" s="60">
        <f t="shared" si="22"/>
        <v>0</v>
      </c>
      <c r="Z351" s="60" t="str">
        <f t="shared" si="25"/>
        <v/>
      </c>
      <c r="AA351" s="60" t="str">
        <f t="shared" si="25"/>
        <v/>
      </c>
      <c r="AB351" s="60" t="str">
        <f t="shared" si="25"/>
        <v/>
      </c>
      <c r="AC351" s="60" t="str">
        <f t="shared" si="25"/>
        <v/>
      </c>
    </row>
    <row r="352" spans="1:29" s="60" customFormat="1" ht="33.75" customHeight="1">
      <c r="A352" s="61">
        <v>331</v>
      </c>
      <c r="B352" s="339"/>
      <c r="C352" s="340"/>
      <c r="D352" s="341"/>
      <c r="E352" s="54"/>
      <c r="F352" s="62"/>
      <c r="G352" s="62"/>
      <c r="H352" s="62"/>
      <c r="I352" s="62"/>
      <c r="J352" s="178"/>
      <c r="K352" s="171"/>
      <c r="L352" s="66"/>
      <c r="M352" s="192" t="b">
        <v>0</v>
      </c>
      <c r="N352" s="339"/>
      <c r="O352" s="340"/>
      <c r="P352" s="340"/>
      <c r="Q352" s="341"/>
      <c r="R352" s="192" t="b">
        <v>0</v>
      </c>
      <c r="S352" s="62"/>
      <c r="T352" s="57"/>
      <c r="U352" s="58"/>
      <c r="V352" s="59"/>
      <c r="Y352" s="60">
        <f t="shared" si="22"/>
        <v>0</v>
      </c>
      <c r="Z352" s="60" t="str">
        <f t="shared" si="25"/>
        <v/>
      </c>
      <c r="AA352" s="60" t="str">
        <f t="shared" si="25"/>
        <v/>
      </c>
      <c r="AB352" s="60" t="str">
        <f t="shared" si="25"/>
        <v/>
      </c>
      <c r="AC352" s="60" t="str">
        <f t="shared" si="25"/>
        <v/>
      </c>
    </row>
    <row r="353" spans="1:29" s="60" customFormat="1" ht="33.75" customHeight="1">
      <c r="A353" s="61">
        <v>332</v>
      </c>
      <c r="B353" s="339"/>
      <c r="C353" s="340"/>
      <c r="D353" s="341"/>
      <c r="E353" s="54"/>
      <c r="F353" s="62"/>
      <c r="G353" s="62"/>
      <c r="H353" s="62"/>
      <c r="I353" s="62"/>
      <c r="J353" s="178"/>
      <c r="K353" s="171"/>
      <c r="L353" s="66"/>
      <c r="M353" s="192" t="b">
        <v>0</v>
      </c>
      <c r="N353" s="339"/>
      <c r="O353" s="340"/>
      <c r="P353" s="340"/>
      <c r="Q353" s="341"/>
      <c r="R353" s="192" t="b">
        <v>0</v>
      </c>
      <c r="S353" s="62"/>
      <c r="T353" s="57"/>
      <c r="U353" s="58"/>
      <c r="V353" s="59"/>
      <c r="Y353" s="60">
        <f t="shared" si="22"/>
        <v>0</v>
      </c>
      <c r="Z353" s="60" t="str">
        <f t="shared" si="25"/>
        <v/>
      </c>
      <c r="AA353" s="60" t="str">
        <f t="shared" si="25"/>
        <v/>
      </c>
      <c r="AB353" s="60" t="str">
        <f t="shared" si="25"/>
        <v/>
      </c>
      <c r="AC353" s="60" t="str">
        <f t="shared" si="25"/>
        <v/>
      </c>
    </row>
    <row r="354" spans="1:29" s="60" customFormat="1" ht="33.75" customHeight="1">
      <c r="A354" s="61">
        <v>333</v>
      </c>
      <c r="B354" s="339"/>
      <c r="C354" s="340"/>
      <c r="D354" s="341"/>
      <c r="E354" s="54"/>
      <c r="F354" s="62"/>
      <c r="G354" s="62"/>
      <c r="H354" s="62"/>
      <c r="I354" s="62"/>
      <c r="J354" s="178"/>
      <c r="K354" s="171"/>
      <c r="L354" s="66"/>
      <c r="M354" s="192" t="b">
        <v>0</v>
      </c>
      <c r="N354" s="339"/>
      <c r="O354" s="340"/>
      <c r="P354" s="340"/>
      <c r="Q354" s="341"/>
      <c r="R354" s="192" t="b">
        <v>0</v>
      </c>
      <c r="S354" s="62"/>
      <c r="T354" s="57"/>
      <c r="U354" s="58"/>
      <c r="V354" s="59"/>
      <c r="Y354" s="60">
        <f t="shared" si="22"/>
        <v>0</v>
      </c>
      <c r="Z354" s="60" t="str">
        <f t="shared" si="25"/>
        <v/>
      </c>
      <c r="AA354" s="60" t="str">
        <f t="shared" si="25"/>
        <v/>
      </c>
      <c r="AB354" s="60" t="str">
        <f t="shared" si="25"/>
        <v/>
      </c>
      <c r="AC354" s="60" t="str">
        <f t="shared" si="25"/>
        <v/>
      </c>
    </row>
    <row r="355" spans="1:29" s="60" customFormat="1" ht="33.75" customHeight="1">
      <c r="A355" s="61">
        <v>334</v>
      </c>
      <c r="B355" s="339"/>
      <c r="C355" s="340"/>
      <c r="D355" s="341"/>
      <c r="E355" s="54"/>
      <c r="F355" s="62"/>
      <c r="G355" s="62"/>
      <c r="H355" s="62"/>
      <c r="I355" s="62"/>
      <c r="J355" s="178"/>
      <c r="K355" s="171"/>
      <c r="L355" s="66"/>
      <c r="M355" s="192" t="b">
        <v>0</v>
      </c>
      <c r="N355" s="339"/>
      <c r="O355" s="340"/>
      <c r="P355" s="340"/>
      <c r="Q355" s="341"/>
      <c r="R355" s="192" t="b">
        <v>0</v>
      </c>
      <c r="S355" s="62"/>
      <c r="T355" s="57"/>
      <c r="U355" s="58"/>
      <c r="V355" s="59"/>
      <c r="Y355" s="60">
        <f t="shared" si="22"/>
        <v>0</v>
      </c>
      <c r="Z355" s="60" t="str">
        <f t="shared" si="25"/>
        <v/>
      </c>
      <c r="AA355" s="60" t="str">
        <f t="shared" si="25"/>
        <v/>
      </c>
      <c r="AB355" s="60" t="str">
        <f t="shared" si="25"/>
        <v/>
      </c>
      <c r="AC355" s="60" t="str">
        <f t="shared" si="25"/>
        <v/>
      </c>
    </row>
    <row r="356" spans="1:29" s="60" customFormat="1" ht="33.75" customHeight="1">
      <c r="A356" s="61">
        <v>335</v>
      </c>
      <c r="B356" s="339"/>
      <c r="C356" s="340"/>
      <c r="D356" s="341"/>
      <c r="E356" s="54"/>
      <c r="F356" s="62"/>
      <c r="G356" s="62"/>
      <c r="H356" s="62"/>
      <c r="I356" s="62"/>
      <c r="J356" s="178"/>
      <c r="K356" s="171"/>
      <c r="L356" s="66"/>
      <c r="M356" s="192" t="b">
        <v>0</v>
      </c>
      <c r="N356" s="339"/>
      <c r="O356" s="340"/>
      <c r="P356" s="340"/>
      <c r="Q356" s="341"/>
      <c r="R356" s="192" t="b">
        <v>0</v>
      </c>
      <c r="S356" s="62"/>
      <c r="T356" s="57"/>
      <c r="U356" s="58"/>
      <c r="V356" s="59"/>
      <c r="Y356" s="60">
        <f t="shared" si="22"/>
        <v>0</v>
      </c>
      <c r="Z356" s="60" t="str">
        <f t="shared" si="25"/>
        <v/>
      </c>
      <c r="AA356" s="60" t="str">
        <f t="shared" si="25"/>
        <v/>
      </c>
      <c r="AB356" s="60" t="str">
        <f t="shared" si="25"/>
        <v/>
      </c>
      <c r="AC356" s="60" t="str">
        <f t="shared" si="25"/>
        <v/>
      </c>
    </row>
    <row r="357" spans="1:29" s="60" customFormat="1" ht="33.75" customHeight="1">
      <c r="A357" s="61">
        <v>336</v>
      </c>
      <c r="B357" s="339"/>
      <c r="C357" s="340"/>
      <c r="D357" s="341"/>
      <c r="E357" s="54"/>
      <c r="F357" s="62"/>
      <c r="G357" s="62"/>
      <c r="H357" s="62"/>
      <c r="I357" s="62"/>
      <c r="J357" s="178"/>
      <c r="K357" s="171"/>
      <c r="L357" s="66"/>
      <c r="M357" s="192" t="b">
        <v>0</v>
      </c>
      <c r="N357" s="339"/>
      <c r="O357" s="340"/>
      <c r="P357" s="340"/>
      <c r="Q357" s="341"/>
      <c r="R357" s="192" t="b">
        <v>0</v>
      </c>
      <c r="S357" s="62"/>
      <c r="T357" s="57"/>
      <c r="U357" s="58"/>
      <c r="V357" s="59"/>
      <c r="Y357" s="60">
        <f t="shared" si="22"/>
        <v>0</v>
      </c>
      <c r="Z357" s="60" t="str">
        <f t="shared" si="25"/>
        <v/>
      </c>
      <c r="AA357" s="60" t="str">
        <f t="shared" si="25"/>
        <v/>
      </c>
      <c r="AB357" s="60" t="str">
        <f t="shared" si="25"/>
        <v/>
      </c>
      <c r="AC357" s="60" t="str">
        <f t="shared" si="25"/>
        <v/>
      </c>
    </row>
    <row r="358" spans="1:29" s="60" customFormat="1" ht="33.75" customHeight="1">
      <c r="A358" s="61">
        <v>337</v>
      </c>
      <c r="B358" s="339"/>
      <c r="C358" s="340"/>
      <c r="D358" s="341"/>
      <c r="E358" s="54"/>
      <c r="F358" s="62"/>
      <c r="G358" s="62"/>
      <c r="H358" s="62"/>
      <c r="I358" s="62"/>
      <c r="J358" s="178"/>
      <c r="K358" s="171"/>
      <c r="L358" s="66"/>
      <c r="M358" s="192" t="b">
        <v>0</v>
      </c>
      <c r="N358" s="339"/>
      <c r="O358" s="340"/>
      <c r="P358" s="340"/>
      <c r="Q358" s="341"/>
      <c r="R358" s="192" t="b">
        <v>0</v>
      </c>
      <c r="S358" s="62"/>
      <c r="T358" s="57"/>
      <c r="U358" s="58"/>
      <c r="V358" s="59"/>
      <c r="Y358" s="60">
        <f t="shared" si="22"/>
        <v>0</v>
      </c>
      <c r="Z358" s="60" t="str">
        <f t="shared" si="25"/>
        <v/>
      </c>
      <c r="AA358" s="60" t="str">
        <f t="shared" si="25"/>
        <v/>
      </c>
      <c r="AB358" s="60" t="str">
        <f t="shared" si="25"/>
        <v/>
      </c>
      <c r="AC358" s="60" t="str">
        <f t="shared" si="25"/>
        <v/>
      </c>
    </row>
    <row r="359" spans="1:29" s="60" customFormat="1" ht="33.75" customHeight="1">
      <c r="A359" s="61">
        <v>338</v>
      </c>
      <c r="B359" s="339"/>
      <c r="C359" s="340"/>
      <c r="D359" s="341"/>
      <c r="E359" s="54"/>
      <c r="F359" s="62"/>
      <c r="G359" s="62"/>
      <c r="H359" s="62"/>
      <c r="I359" s="62"/>
      <c r="J359" s="178"/>
      <c r="K359" s="171"/>
      <c r="L359" s="66"/>
      <c r="M359" s="192" t="b">
        <v>0</v>
      </c>
      <c r="N359" s="339"/>
      <c r="O359" s="340"/>
      <c r="P359" s="340"/>
      <c r="Q359" s="341"/>
      <c r="R359" s="192" t="b">
        <v>0</v>
      </c>
      <c r="S359" s="62"/>
      <c r="T359" s="57"/>
      <c r="U359" s="58"/>
      <c r="V359" s="59"/>
      <c r="Y359" s="60">
        <f t="shared" si="22"/>
        <v>0</v>
      </c>
      <c r="Z359" s="60" t="str">
        <f t="shared" si="25"/>
        <v/>
      </c>
      <c r="AA359" s="60" t="str">
        <f t="shared" si="25"/>
        <v/>
      </c>
      <c r="AB359" s="60" t="str">
        <f t="shared" si="25"/>
        <v/>
      </c>
      <c r="AC359" s="60" t="str">
        <f t="shared" si="25"/>
        <v/>
      </c>
    </row>
    <row r="360" spans="1:29" s="60" customFormat="1" ht="33.75" customHeight="1">
      <c r="A360" s="61">
        <v>339</v>
      </c>
      <c r="B360" s="339"/>
      <c r="C360" s="340"/>
      <c r="D360" s="341"/>
      <c r="E360" s="54"/>
      <c r="F360" s="62"/>
      <c r="G360" s="62"/>
      <c r="H360" s="62"/>
      <c r="I360" s="62"/>
      <c r="J360" s="178"/>
      <c r="K360" s="171"/>
      <c r="L360" s="66"/>
      <c r="M360" s="192" t="b">
        <v>0</v>
      </c>
      <c r="N360" s="339"/>
      <c r="O360" s="340"/>
      <c r="P360" s="340"/>
      <c r="Q360" s="341"/>
      <c r="R360" s="192" t="b">
        <v>0</v>
      </c>
      <c r="S360" s="62"/>
      <c r="T360" s="57"/>
      <c r="U360" s="58"/>
      <c r="V360" s="59"/>
      <c r="Y360" s="60">
        <f t="shared" si="22"/>
        <v>0</v>
      </c>
      <c r="Z360" s="60" t="str">
        <f t="shared" si="25"/>
        <v/>
      </c>
      <c r="AA360" s="60" t="str">
        <f t="shared" si="25"/>
        <v/>
      </c>
      <c r="AB360" s="60" t="str">
        <f t="shared" si="25"/>
        <v/>
      </c>
      <c r="AC360" s="60" t="str">
        <f t="shared" si="25"/>
        <v/>
      </c>
    </row>
    <row r="361" spans="1:29" s="60" customFormat="1" ht="33.75" customHeight="1">
      <c r="A361" s="61">
        <v>340</v>
      </c>
      <c r="B361" s="339"/>
      <c r="C361" s="340"/>
      <c r="D361" s="341"/>
      <c r="E361" s="54"/>
      <c r="F361" s="62"/>
      <c r="G361" s="62"/>
      <c r="H361" s="62"/>
      <c r="I361" s="62"/>
      <c r="J361" s="178"/>
      <c r="K361" s="171"/>
      <c r="L361" s="66"/>
      <c r="M361" s="192" t="b">
        <v>0</v>
      </c>
      <c r="N361" s="339"/>
      <c r="O361" s="340"/>
      <c r="P361" s="340"/>
      <c r="Q361" s="341"/>
      <c r="R361" s="192" t="b">
        <v>0</v>
      </c>
      <c r="S361" s="62"/>
      <c r="T361" s="57"/>
      <c r="U361" s="58"/>
      <c r="V361" s="59"/>
      <c r="Y361" s="60">
        <f t="shared" si="22"/>
        <v>0</v>
      </c>
      <c r="Z361" s="60" t="str">
        <f t="shared" si="25"/>
        <v/>
      </c>
      <c r="AA361" s="60" t="str">
        <f t="shared" si="25"/>
        <v/>
      </c>
      <c r="AB361" s="60" t="str">
        <f t="shared" si="25"/>
        <v/>
      </c>
      <c r="AC361" s="60" t="str">
        <f t="shared" si="25"/>
        <v/>
      </c>
    </row>
    <row r="362" spans="1:29" s="60" customFormat="1" ht="33.75" customHeight="1">
      <c r="A362" s="61">
        <v>341</v>
      </c>
      <c r="B362" s="339"/>
      <c r="C362" s="340"/>
      <c r="D362" s="341"/>
      <c r="E362" s="54"/>
      <c r="F362" s="62"/>
      <c r="G362" s="62"/>
      <c r="H362" s="62"/>
      <c r="I362" s="62"/>
      <c r="J362" s="178"/>
      <c r="K362" s="171"/>
      <c r="L362" s="66"/>
      <c r="M362" s="192" t="b">
        <v>0</v>
      </c>
      <c r="N362" s="339"/>
      <c r="O362" s="340"/>
      <c r="P362" s="340"/>
      <c r="Q362" s="341"/>
      <c r="R362" s="192" t="b">
        <v>0</v>
      </c>
      <c r="S362" s="62"/>
      <c r="T362" s="57"/>
      <c r="U362" s="58"/>
      <c r="V362" s="59"/>
      <c r="Y362" s="60">
        <f t="shared" si="22"/>
        <v>0</v>
      </c>
      <c r="Z362" s="60" t="str">
        <f t="shared" si="25"/>
        <v/>
      </c>
      <c r="AA362" s="60" t="str">
        <f t="shared" si="25"/>
        <v/>
      </c>
      <c r="AB362" s="60" t="str">
        <f t="shared" si="25"/>
        <v/>
      </c>
      <c r="AC362" s="60" t="str">
        <f t="shared" si="25"/>
        <v/>
      </c>
    </row>
    <row r="363" spans="1:29" s="60" customFormat="1" ht="33.75" customHeight="1">
      <c r="A363" s="61">
        <v>342</v>
      </c>
      <c r="B363" s="339"/>
      <c r="C363" s="340"/>
      <c r="D363" s="341"/>
      <c r="E363" s="54"/>
      <c r="F363" s="62"/>
      <c r="G363" s="62"/>
      <c r="H363" s="62"/>
      <c r="I363" s="62"/>
      <c r="J363" s="178"/>
      <c r="K363" s="171"/>
      <c r="L363" s="66"/>
      <c r="M363" s="192" t="b">
        <v>0</v>
      </c>
      <c r="N363" s="339"/>
      <c r="O363" s="340"/>
      <c r="P363" s="340"/>
      <c r="Q363" s="341"/>
      <c r="R363" s="192" t="b">
        <v>0</v>
      </c>
      <c r="S363" s="62"/>
      <c r="T363" s="57"/>
      <c r="U363" s="58"/>
      <c r="V363" s="59"/>
      <c r="Y363" s="60">
        <f t="shared" si="22"/>
        <v>0</v>
      </c>
      <c r="Z363" s="60" t="str">
        <f t="shared" si="25"/>
        <v/>
      </c>
      <c r="AA363" s="60" t="str">
        <f t="shared" si="25"/>
        <v/>
      </c>
      <c r="AB363" s="60" t="str">
        <f t="shared" si="25"/>
        <v/>
      </c>
      <c r="AC363" s="60" t="str">
        <f t="shared" si="25"/>
        <v/>
      </c>
    </row>
    <row r="364" spans="1:29" s="60" customFormat="1" ht="33.75" customHeight="1">
      <c r="A364" s="61">
        <v>343</v>
      </c>
      <c r="B364" s="339"/>
      <c r="C364" s="340"/>
      <c r="D364" s="341"/>
      <c r="E364" s="54"/>
      <c r="F364" s="62"/>
      <c r="G364" s="62"/>
      <c r="H364" s="62"/>
      <c r="I364" s="62"/>
      <c r="J364" s="178"/>
      <c r="K364" s="171"/>
      <c r="L364" s="66"/>
      <c r="M364" s="192" t="b">
        <v>0</v>
      </c>
      <c r="N364" s="339"/>
      <c r="O364" s="340"/>
      <c r="P364" s="340"/>
      <c r="Q364" s="341"/>
      <c r="R364" s="192" t="b">
        <v>0</v>
      </c>
      <c r="S364" s="62"/>
      <c r="T364" s="57"/>
      <c r="U364" s="58"/>
      <c r="V364" s="59"/>
      <c r="Y364" s="60">
        <f t="shared" si="22"/>
        <v>0</v>
      </c>
      <c r="Z364" s="60" t="str">
        <f t="shared" si="25"/>
        <v/>
      </c>
      <c r="AA364" s="60" t="str">
        <f t="shared" si="25"/>
        <v/>
      </c>
      <c r="AB364" s="60" t="str">
        <f t="shared" si="25"/>
        <v/>
      </c>
      <c r="AC364" s="60" t="str">
        <f t="shared" si="25"/>
        <v/>
      </c>
    </row>
    <row r="365" spans="1:29" s="60" customFormat="1" ht="33.75" customHeight="1">
      <c r="A365" s="61">
        <v>344</v>
      </c>
      <c r="B365" s="339"/>
      <c r="C365" s="340"/>
      <c r="D365" s="341"/>
      <c r="E365" s="54"/>
      <c r="F365" s="62"/>
      <c r="G365" s="62"/>
      <c r="H365" s="62"/>
      <c r="I365" s="62"/>
      <c r="J365" s="178"/>
      <c r="K365" s="171"/>
      <c r="L365" s="66"/>
      <c r="M365" s="192" t="b">
        <v>0</v>
      </c>
      <c r="N365" s="339"/>
      <c r="O365" s="340"/>
      <c r="P365" s="340"/>
      <c r="Q365" s="341"/>
      <c r="R365" s="192" t="b">
        <v>0</v>
      </c>
      <c r="S365" s="62"/>
      <c r="T365" s="57"/>
      <c r="U365" s="58"/>
      <c r="V365" s="59"/>
      <c r="Y365" s="60">
        <f t="shared" si="22"/>
        <v>0</v>
      </c>
      <c r="Z365" s="60" t="str">
        <f t="shared" si="25"/>
        <v/>
      </c>
      <c r="AA365" s="60" t="str">
        <f t="shared" si="25"/>
        <v/>
      </c>
      <c r="AB365" s="60" t="str">
        <f t="shared" si="25"/>
        <v/>
      </c>
      <c r="AC365" s="60" t="str">
        <f t="shared" si="25"/>
        <v/>
      </c>
    </row>
    <row r="366" spans="1:29" s="60" customFormat="1" ht="33.75" customHeight="1">
      <c r="A366" s="61">
        <v>345</v>
      </c>
      <c r="B366" s="339"/>
      <c r="C366" s="340"/>
      <c r="D366" s="341"/>
      <c r="E366" s="54"/>
      <c r="F366" s="62"/>
      <c r="G366" s="62"/>
      <c r="H366" s="62"/>
      <c r="I366" s="62"/>
      <c r="J366" s="178"/>
      <c r="K366" s="171"/>
      <c r="L366" s="66"/>
      <c r="M366" s="192" t="b">
        <v>0</v>
      </c>
      <c r="N366" s="339"/>
      <c r="O366" s="340"/>
      <c r="P366" s="340"/>
      <c r="Q366" s="341"/>
      <c r="R366" s="192" t="b">
        <v>0</v>
      </c>
      <c r="S366" s="62"/>
      <c r="T366" s="57"/>
      <c r="U366" s="58"/>
      <c r="V366" s="59"/>
      <c r="Y366" s="60">
        <f t="shared" si="22"/>
        <v>0</v>
      </c>
      <c r="Z366" s="60" t="str">
        <f t="shared" si="25"/>
        <v/>
      </c>
      <c r="AA366" s="60" t="str">
        <f t="shared" si="25"/>
        <v/>
      </c>
      <c r="AB366" s="60" t="str">
        <f t="shared" si="25"/>
        <v/>
      </c>
      <c r="AC366" s="60" t="str">
        <f t="shared" si="25"/>
        <v/>
      </c>
    </row>
    <row r="367" spans="1:29" s="60" customFormat="1" ht="33.75" customHeight="1">
      <c r="A367" s="61">
        <v>346</v>
      </c>
      <c r="B367" s="339"/>
      <c r="C367" s="340"/>
      <c r="D367" s="341"/>
      <c r="E367" s="54"/>
      <c r="F367" s="62"/>
      <c r="G367" s="62"/>
      <c r="H367" s="62"/>
      <c r="I367" s="62"/>
      <c r="J367" s="178"/>
      <c r="K367" s="171"/>
      <c r="L367" s="66"/>
      <c r="M367" s="192" t="b">
        <v>0</v>
      </c>
      <c r="N367" s="339"/>
      <c r="O367" s="340"/>
      <c r="P367" s="340"/>
      <c r="Q367" s="341"/>
      <c r="R367" s="192" t="b">
        <v>0</v>
      </c>
      <c r="S367" s="62"/>
      <c r="T367" s="57"/>
      <c r="U367" s="58"/>
      <c r="V367" s="59"/>
      <c r="Y367" s="60">
        <f t="shared" si="22"/>
        <v>0</v>
      </c>
      <c r="Z367" s="60" t="str">
        <f t="shared" si="25"/>
        <v/>
      </c>
      <c r="AA367" s="60" t="str">
        <f t="shared" si="25"/>
        <v/>
      </c>
      <c r="AB367" s="60" t="str">
        <f t="shared" si="25"/>
        <v/>
      </c>
      <c r="AC367" s="60" t="str">
        <f t="shared" si="25"/>
        <v/>
      </c>
    </row>
    <row r="368" spans="1:29" s="60" customFormat="1" ht="33.75" customHeight="1">
      <c r="A368" s="61">
        <v>347</v>
      </c>
      <c r="B368" s="339"/>
      <c r="C368" s="340"/>
      <c r="D368" s="341"/>
      <c r="E368" s="54"/>
      <c r="F368" s="62"/>
      <c r="G368" s="62"/>
      <c r="H368" s="62"/>
      <c r="I368" s="62"/>
      <c r="J368" s="178"/>
      <c r="K368" s="171"/>
      <c r="L368" s="66"/>
      <c r="M368" s="192" t="b">
        <v>0</v>
      </c>
      <c r="N368" s="339"/>
      <c r="O368" s="340"/>
      <c r="P368" s="340"/>
      <c r="Q368" s="341"/>
      <c r="R368" s="192" t="b">
        <v>0</v>
      </c>
      <c r="S368" s="62"/>
      <c r="T368" s="57"/>
      <c r="U368" s="58"/>
      <c r="V368" s="59"/>
      <c r="Y368" s="60">
        <f t="shared" si="22"/>
        <v>0</v>
      </c>
      <c r="Z368" s="60" t="str">
        <f t="shared" si="25"/>
        <v/>
      </c>
      <c r="AA368" s="60" t="str">
        <f t="shared" si="25"/>
        <v/>
      </c>
      <c r="AB368" s="60" t="str">
        <f t="shared" si="25"/>
        <v/>
      </c>
      <c r="AC368" s="60" t="str">
        <f t="shared" si="25"/>
        <v/>
      </c>
    </row>
    <row r="369" spans="1:29" s="60" customFormat="1" ht="33.75" customHeight="1">
      <c r="A369" s="61">
        <v>348</v>
      </c>
      <c r="B369" s="339"/>
      <c r="C369" s="340"/>
      <c r="D369" s="341"/>
      <c r="E369" s="54"/>
      <c r="F369" s="62"/>
      <c r="G369" s="62"/>
      <c r="H369" s="62"/>
      <c r="I369" s="62"/>
      <c r="J369" s="178"/>
      <c r="K369" s="171"/>
      <c r="L369" s="66"/>
      <c r="M369" s="192" t="b">
        <v>0</v>
      </c>
      <c r="N369" s="339"/>
      <c r="O369" s="340"/>
      <c r="P369" s="340"/>
      <c r="Q369" s="341"/>
      <c r="R369" s="192" t="b">
        <v>0</v>
      </c>
      <c r="S369" s="62"/>
      <c r="T369" s="57"/>
      <c r="U369" s="58"/>
      <c r="V369" s="59"/>
      <c r="Y369" s="60">
        <f t="shared" si="22"/>
        <v>0</v>
      </c>
      <c r="Z369" s="60" t="str">
        <f t="shared" si="25"/>
        <v/>
      </c>
      <c r="AA369" s="60" t="str">
        <f t="shared" si="25"/>
        <v/>
      </c>
      <c r="AB369" s="60" t="str">
        <f t="shared" si="25"/>
        <v/>
      </c>
      <c r="AC369" s="60" t="str">
        <f t="shared" si="25"/>
        <v/>
      </c>
    </row>
    <row r="370" spans="1:29" s="60" customFormat="1" ht="33.75" customHeight="1">
      <c r="A370" s="61">
        <v>349</v>
      </c>
      <c r="B370" s="339"/>
      <c r="C370" s="340"/>
      <c r="D370" s="341"/>
      <c r="E370" s="54"/>
      <c r="F370" s="62"/>
      <c r="G370" s="62"/>
      <c r="H370" s="62"/>
      <c r="I370" s="62"/>
      <c r="J370" s="178"/>
      <c r="K370" s="171"/>
      <c r="L370" s="66"/>
      <c r="M370" s="192" t="b">
        <v>0</v>
      </c>
      <c r="N370" s="339"/>
      <c r="O370" s="340"/>
      <c r="P370" s="340"/>
      <c r="Q370" s="341"/>
      <c r="R370" s="192" t="b">
        <v>0</v>
      </c>
      <c r="S370" s="62"/>
      <c r="T370" s="57"/>
      <c r="U370" s="58"/>
      <c r="V370" s="59"/>
      <c r="Y370" s="60">
        <f t="shared" si="22"/>
        <v>0</v>
      </c>
      <c r="Z370" s="60" t="str">
        <f t="shared" si="25"/>
        <v/>
      </c>
      <c r="AA370" s="60" t="str">
        <f t="shared" si="25"/>
        <v/>
      </c>
      <c r="AB370" s="60" t="str">
        <f t="shared" si="25"/>
        <v/>
      </c>
      <c r="AC370" s="60" t="str">
        <f t="shared" si="25"/>
        <v/>
      </c>
    </row>
    <row r="371" spans="1:29" s="60" customFormat="1" ht="33.75" customHeight="1">
      <c r="A371" s="61">
        <v>350</v>
      </c>
      <c r="B371" s="339"/>
      <c r="C371" s="340"/>
      <c r="D371" s="341"/>
      <c r="E371" s="54"/>
      <c r="F371" s="62"/>
      <c r="G371" s="62"/>
      <c r="H371" s="62"/>
      <c r="I371" s="62"/>
      <c r="J371" s="178"/>
      <c r="K371" s="171"/>
      <c r="L371" s="66"/>
      <c r="M371" s="192" t="b">
        <v>0</v>
      </c>
      <c r="N371" s="339"/>
      <c r="O371" s="340"/>
      <c r="P371" s="340"/>
      <c r="Q371" s="341"/>
      <c r="R371" s="192" t="b">
        <v>0</v>
      </c>
      <c r="S371" s="62"/>
      <c r="T371" s="57"/>
      <c r="U371" s="58"/>
      <c r="V371" s="59"/>
      <c r="Y371" s="60">
        <f t="shared" si="22"/>
        <v>0</v>
      </c>
      <c r="Z371" s="60" t="str">
        <f t="shared" si="25"/>
        <v/>
      </c>
      <c r="AA371" s="60" t="str">
        <f t="shared" si="25"/>
        <v/>
      </c>
      <c r="AB371" s="60" t="str">
        <f t="shared" si="25"/>
        <v/>
      </c>
      <c r="AC371" s="60" t="str">
        <f t="shared" si="25"/>
        <v/>
      </c>
    </row>
    <row r="372" spans="1:29" s="60" customFormat="1" ht="33.75" customHeight="1">
      <c r="A372" s="61">
        <v>351</v>
      </c>
      <c r="B372" s="339"/>
      <c r="C372" s="340"/>
      <c r="D372" s="341"/>
      <c r="E372" s="54"/>
      <c r="F372" s="62"/>
      <c r="G372" s="62"/>
      <c r="H372" s="62"/>
      <c r="I372" s="62"/>
      <c r="J372" s="178"/>
      <c r="K372" s="171"/>
      <c r="L372" s="66"/>
      <c r="M372" s="192" t="b">
        <v>0</v>
      </c>
      <c r="N372" s="339"/>
      <c r="O372" s="340"/>
      <c r="P372" s="340"/>
      <c r="Q372" s="341"/>
      <c r="R372" s="192" t="b">
        <v>0</v>
      </c>
      <c r="S372" s="62"/>
      <c r="T372" s="57"/>
      <c r="U372" s="58"/>
      <c r="V372" s="59"/>
      <c r="Y372" s="60">
        <f t="shared" si="22"/>
        <v>0</v>
      </c>
      <c r="Z372" s="60" t="str">
        <f t="shared" si="25"/>
        <v/>
      </c>
      <c r="AA372" s="60" t="str">
        <f t="shared" si="25"/>
        <v/>
      </c>
      <c r="AB372" s="60" t="str">
        <f t="shared" si="25"/>
        <v/>
      </c>
      <c r="AC372" s="60" t="str">
        <f t="shared" si="25"/>
        <v/>
      </c>
    </row>
    <row r="373" spans="1:29" s="60" customFormat="1" ht="33.75" customHeight="1">
      <c r="A373" s="61">
        <v>352</v>
      </c>
      <c r="B373" s="339"/>
      <c r="C373" s="340"/>
      <c r="D373" s="341"/>
      <c r="E373" s="54"/>
      <c r="F373" s="62"/>
      <c r="G373" s="62"/>
      <c r="H373" s="62"/>
      <c r="I373" s="62"/>
      <c r="J373" s="178"/>
      <c r="K373" s="171"/>
      <c r="L373" s="66"/>
      <c r="M373" s="192" t="b">
        <v>0</v>
      </c>
      <c r="N373" s="339"/>
      <c r="O373" s="340"/>
      <c r="P373" s="340"/>
      <c r="Q373" s="341"/>
      <c r="R373" s="192" t="b">
        <v>0</v>
      </c>
      <c r="S373" s="62"/>
      <c r="T373" s="57"/>
      <c r="U373" s="58"/>
      <c r="V373" s="59"/>
      <c r="Y373" s="60">
        <f t="shared" si="22"/>
        <v>0</v>
      </c>
      <c r="Z373" s="60" t="str">
        <f t="shared" si="25"/>
        <v/>
      </c>
      <c r="AA373" s="60" t="str">
        <f t="shared" si="25"/>
        <v/>
      </c>
      <c r="AB373" s="60" t="str">
        <f t="shared" si="25"/>
        <v/>
      </c>
      <c r="AC373" s="60" t="str">
        <f t="shared" si="25"/>
        <v/>
      </c>
    </row>
    <row r="374" spans="1:29" s="60" customFormat="1" ht="33.75" customHeight="1">
      <c r="A374" s="61">
        <v>353</v>
      </c>
      <c r="B374" s="339"/>
      <c r="C374" s="340"/>
      <c r="D374" s="341"/>
      <c r="E374" s="54"/>
      <c r="F374" s="62"/>
      <c r="G374" s="62"/>
      <c r="H374" s="62"/>
      <c r="I374" s="62"/>
      <c r="J374" s="178"/>
      <c r="K374" s="171"/>
      <c r="L374" s="66"/>
      <c r="M374" s="192" t="b">
        <v>0</v>
      </c>
      <c r="N374" s="339"/>
      <c r="O374" s="340"/>
      <c r="P374" s="340"/>
      <c r="Q374" s="341"/>
      <c r="R374" s="192" t="b">
        <v>0</v>
      </c>
      <c r="S374" s="62"/>
      <c r="T374" s="57"/>
      <c r="U374" s="58"/>
      <c r="V374" s="59"/>
      <c r="Y374" s="60">
        <f t="shared" si="22"/>
        <v>0</v>
      </c>
      <c r="Z374" s="60" t="str">
        <f t="shared" si="25"/>
        <v/>
      </c>
      <c r="AA374" s="60" t="str">
        <f t="shared" si="25"/>
        <v/>
      </c>
      <c r="AB374" s="60" t="str">
        <f t="shared" si="25"/>
        <v/>
      </c>
      <c r="AC374" s="60" t="str">
        <f t="shared" si="25"/>
        <v/>
      </c>
    </row>
    <row r="375" spans="1:29" s="60" customFormat="1" ht="33.75" customHeight="1">
      <c r="A375" s="61">
        <v>354</v>
      </c>
      <c r="B375" s="339"/>
      <c r="C375" s="340"/>
      <c r="D375" s="341"/>
      <c r="E375" s="54"/>
      <c r="F375" s="62"/>
      <c r="G375" s="62"/>
      <c r="H375" s="62"/>
      <c r="I375" s="62"/>
      <c r="J375" s="178"/>
      <c r="K375" s="171"/>
      <c r="L375" s="66"/>
      <c r="M375" s="192" t="b">
        <v>0</v>
      </c>
      <c r="N375" s="339"/>
      <c r="O375" s="340"/>
      <c r="P375" s="340"/>
      <c r="Q375" s="341"/>
      <c r="R375" s="192" t="b">
        <v>0</v>
      </c>
      <c r="S375" s="62"/>
      <c r="T375" s="57"/>
      <c r="U375" s="58"/>
      <c r="V375" s="59"/>
      <c r="Y375" s="60">
        <f t="shared" si="22"/>
        <v>0</v>
      </c>
      <c r="Z375" s="60" t="str">
        <f t="shared" si="25"/>
        <v/>
      </c>
      <c r="AA375" s="60" t="str">
        <f t="shared" si="25"/>
        <v/>
      </c>
      <c r="AB375" s="60" t="str">
        <f t="shared" si="25"/>
        <v/>
      </c>
      <c r="AC375" s="60" t="str">
        <f t="shared" si="25"/>
        <v/>
      </c>
    </row>
    <row r="376" spans="1:29" s="60" customFormat="1" ht="33.75" customHeight="1">
      <c r="A376" s="61">
        <v>355</v>
      </c>
      <c r="B376" s="339"/>
      <c r="C376" s="340"/>
      <c r="D376" s="341"/>
      <c r="E376" s="54"/>
      <c r="F376" s="62"/>
      <c r="G376" s="62"/>
      <c r="H376" s="62"/>
      <c r="I376" s="62"/>
      <c r="J376" s="178"/>
      <c r="K376" s="171"/>
      <c r="L376" s="66"/>
      <c r="M376" s="192" t="b">
        <v>0</v>
      </c>
      <c r="N376" s="339"/>
      <c r="O376" s="340"/>
      <c r="P376" s="340"/>
      <c r="Q376" s="341"/>
      <c r="R376" s="192" t="b">
        <v>0</v>
      </c>
      <c r="S376" s="62"/>
      <c r="T376" s="57"/>
      <c r="U376" s="58"/>
      <c r="V376" s="59"/>
      <c r="Y376" s="60">
        <f t="shared" si="22"/>
        <v>0</v>
      </c>
      <c r="Z376" s="60" t="str">
        <f t="shared" si="25"/>
        <v/>
      </c>
      <c r="AA376" s="60" t="str">
        <f t="shared" si="25"/>
        <v/>
      </c>
      <c r="AB376" s="60" t="str">
        <f t="shared" si="25"/>
        <v/>
      </c>
      <c r="AC376" s="60" t="str">
        <f t="shared" si="25"/>
        <v/>
      </c>
    </row>
    <row r="377" spans="1:29" s="60" customFormat="1" ht="33.75" customHeight="1">
      <c r="A377" s="61">
        <v>356</v>
      </c>
      <c r="B377" s="339"/>
      <c r="C377" s="340"/>
      <c r="D377" s="341"/>
      <c r="E377" s="54"/>
      <c r="F377" s="62"/>
      <c r="G377" s="62"/>
      <c r="H377" s="62"/>
      <c r="I377" s="62"/>
      <c r="J377" s="178"/>
      <c r="K377" s="171"/>
      <c r="L377" s="66"/>
      <c r="M377" s="192" t="b">
        <v>0</v>
      </c>
      <c r="N377" s="339"/>
      <c r="O377" s="340"/>
      <c r="P377" s="340"/>
      <c r="Q377" s="341"/>
      <c r="R377" s="192" t="b">
        <v>0</v>
      </c>
      <c r="S377" s="62"/>
      <c r="T377" s="57"/>
      <c r="U377" s="58"/>
      <c r="V377" s="59"/>
      <c r="Y377" s="60">
        <f t="shared" si="22"/>
        <v>0</v>
      </c>
      <c r="Z377" s="60" t="str">
        <f t="shared" si="25"/>
        <v/>
      </c>
      <c r="AA377" s="60" t="str">
        <f t="shared" si="25"/>
        <v/>
      </c>
      <c r="AB377" s="60" t="str">
        <f t="shared" si="25"/>
        <v/>
      </c>
      <c r="AC377" s="60" t="str">
        <f t="shared" si="25"/>
        <v/>
      </c>
    </row>
    <row r="378" spans="1:29" s="60" customFormat="1" ht="33.75" customHeight="1">
      <c r="A378" s="61">
        <v>357</v>
      </c>
      <c r="B378" s="339"/>
      <c r="C378" s="340"/>
      <c r="D378" s="341"/>
      <c r="E378" s="54"/>
      <c r="F378" s="62"/>
      <c r="G378" s="62"/>
      <c r="H378" s="62"/>
      <c r="I378" s="62"/>
      <c r="J378" s="178"/>
      <c r="K378" s="171"/>
      <c r="L378" s="66"/>
      <c r="M378" s="192" t="b">
        <v>0</v>
      </c>
      <c r="N378" s="339"/>
      <c r="O378" s="340"/>
      <c r="P378" s="340"/>
      <c r="Q378" s="341"/>
      <c r="R378" s="192" t="b">
        <v>0</v>
      </c>
      <c r="S378" s="62"/>
      <c r="T378" s="57"/>
      <c r="U378" s="58"/>
      <c r="V378" s="59"/>
      <c r="Y378" s="60">
        <f t="shared" si="22"/>
        <v>0</v>
      </c>
      <c r="Z378" s="60" t="str">
        <f t="shared" si="25"/>
        <v/>
      </c>
      <c r="AA378" s="60" t="str">
        <f t="shared" si="25"/>
        <v/>
      </c>
      <c r="AB378" s="60" t="str">
        <f t="shared" si="25"/>
        <v/>
      </c>
      <c r="AC378" s="60" t="str">
        <f t="shared" si="25"/>
        <v/>
      </c>
    </row>
    <row r="379" spans="1:29" s="60" customFormat="1" ht="33.75" customHeight="1">
      <c r="A379" s="61">
        <v>358</v>
      </c>
      <c r="B379" s="339"/>
      <c r="C379" s="340"/>
      <c r="D379" s="341"/>
      <c r="E379" s="54"/>
      <c r="F379" s="62"/>
      <c r="G379" s="62"/>
      <c r="H379" s="62"/>
      <c r="I379" s="62"/>
      <c r="J379" s="178"/>
      <c r="K379" s="171"/>
      <c r="L379" s="66"/>
      <c r="M379" s="192" t="b">
        <v>0</v>
      </c>
      <c r="N379" s="339"/>
      <c r="O379" s="340"/>
      <c r="P379" s="340"/>
      <c r="Q379" s="341"/>
      <c r="R379" s="192" t="b">
        <v>0</v>
      </c>
      <c r="S379" s="62"/>
      <c r="T379" s="57"/>
      <c r="U379" s="58"/>
      <c r="V379" s="59"/>
      <c r="Y379" s="60">
        <f t="shared" si="22"/>
        <v>0</v>
      </c>
      <c r="Z379" s="60" t="str">
        <f t="shared" si="25"/>
        <v/>
      </c>
      <c r="AA379" s="60" t="str">
        <f t="shared" si="25"/>
        <v/>
      </c>
      <c r="AB379" s="60" t="str">
        <f t="shared" si="25"/>
        <v/>
      </c>
      <c r="AC379" s="60" t="str">
        <f t="shared" si="25"/>
        <v/>
      </c>
    </row>
    <row r="380" spans="1:29" s="60" customFormat="1" ht="33.75" customHeight="1">
      <c r="A380" s="61">
        <v>359</v>
      </c>
      <c r="B380" s="339"/>
      <c r="C380" s="340"/>
      <c r="D380" s="341"/>
      <c r="E380" s="54"/>
      <c r="F380" s="62"/>
      <c r="G380" s="62"/>
      <c r="H380" s="62"/>
      <c r="I380" s="62"/>
      <c r="J380" s="178"/>
      <c r="K380" s="171"/>
      <c r="L380" s="66"/>
      <c r="M380" s="192" t="b">
        <v>0</v>
      </c>
      <c r="N380" s="339"/>
      <c r="O380" s="340"/>
      <c r="P380" s="340"/>
      <c r="Q380" s="341"/>
      <c r="R380" s="192" t="b">
        <v>0</v>
      </c>
      <c r="S380" s="62"/>
      <c r="T380" s="57"/>
      <c r="U380" s="58"/>
      <c r="V380" s="59"/>
      <c r="Y380" s="60">
        <f t="shared" si="22"/>
        <v>0</v>
      </c>
      <c r="Z380" s="60" t="str">
        <f t="shared" si="25"/>
        <v/>
      </c>
      <c r="AA380" s="60" t="str">
        <f t="shared" si="25"/>
        <v/>
      </c>
      <c r="AB380" s="60" t="str">
        <f t="shared" si="25"/>
        <v/>
      </c>
      <c r="AC380" s="60" t="str">
        <f t="shared" si="25"/>
        <v/>
      </c>
    </row>
    <row r="381" spans="1:29" s="60" customFormat="1" ht="33.75" customHeight="1">
      <c r="A381" s="61">
        <v>360</v>
      </c>
      <c r="B381" s="339"/>
      <c r="C381" s="340"/>
      <c r="D381" s="341"/>
      <c r="E381" s="54"/>
      <c r="F381" s="62"/>
      <c r="G381" s="62"/>
      <c r="H381" s="62"/>
      <c r="I381" s="62"/>
      <c r="J381" s="178"/>
      <c r="K381" s="171"/>
      <c r="L381" s="66"/>
      <c r="M381" s="192" t="b">
        <v>0</v>
      </c>
      <c r="N381" s="339"/>
      <c r="O381" s="340"/>
      <c r="P381" s="340"/>
      <c r="Q381" s="341"/>
      <c r="R381" s="192" t="b">
        <v>0</v>
      </c>
      <c r="S381" s="62"/>
      <c r="T381" s="57"/>
      <c r="U381" s="58"/>
      <c r="V381" s="59"/>
      <c r="Y381" s="60">
        <f t="shared" si="22"/>
        <v>0</v>
      </c>
      <c r="Z381" s="60" t="str">
        <f t="shared" si="25"/>
        <v/>
      </c>
      <c r="AA381" s="60" t="str">
        <f t="shared" si="25"/>
        <v/>
      </c>
      <c r="AB381" s="60" t="str">
        <f t="shared" si="25"/>
        <v/>
      </c>
      <c r="AC381" s="60" t="str">
        <f t="shared" si="25"/>
        <v/>
      </c>
    </row>
    <row r="382" spans="1:29" s="60" customFormat="1" ht="33.75" customHeight="1">
      <c r="A382" s="61">
        <v>361</v>
      </c>
      <c r="B382" s="339"/>
      <c r="C382" s="340"/>
      <c r="D382" s="341"/>
      <c r="E382" s="54"/>
      <c r="F382" s="62"/>
      <c r="G382" s="62"/>
      <c r="H382" s="62"/>
      <c r="I382" s="62"/>
      <c r="J382" s="178"/>
      <c r="K382" s="171"/>
      <c r="L382" s="66"/>
      <c r="M382" s="192" t="b">
        <v>0</v>
      </c>
      <c r="N382" s="339"/>
      <c r="O382" s="340"/>
      <c r="P382" s="340"/>
      <c r="Q382" s="341"/>
      <c r="R382" s="192" t="b">
        <v>0</v>
      </c>
      <c r="S382" s="62"/>
      <c r="T382" s="57"/>
      <c r="U382" s="58"/>
      <c r="V382" s="59"/>
      <c r="Y382" s="60">
        <f t="shared" si="22"/>
        <v>0</v>
      </c>
      <c r="Z382" s="60" t="str">
        <f t="shared" si="25"/>
        <v/>
      </c>
      <c r="AA382" s="60" t="str">
        <f t="shared" si="25"/>
        <v/>
      </c>
      <c r="AB382" s="60" t="str">
        <f t="shared" si="25"/>
        <v/>
      </c>
      <c r="AC382" s="60" t="str">
        <f t="shared" si="25"/>
        <v/>
      </c>
    </row>
    <row r="383" spans="1:29" s="60" customFormat="1" ht="33.75" customHeight="1">
      <c r="A383" s="61">
        <v>362</v>
      </c>
      <c r="B383" s="339"/>
      <c r="C383" s="340"/>
      <c r="D383" s="341"/>
      <c r="E383" s="54"/>
      <c r="F383" s="62"/>
      <c r="G383" s="62"/>
      <c r="H383" s="62"/>
      <c r="I383" s="62"/>
      <c r="J383" s="178"/>
      <c r="K383" s="171"/>
      <c r="L383" s="66"/>
      <c r="M383" s="192" t="b">
        <v>0</v>
      </c>
      <c r="N383" s="339"/>
      <c r="O383" s="340"/>
      <c r="P383" s="340"/>
      <c r="Q383" s="341"/>
      <c r="R383" s="192" t="b">
        <v>0</v>
      </c>
      <c r="S383" s="62"/>
      <c r="T383" s="57"/>
      <c r="U383" s="58"/>
      <c r="V383" s="59"/>
      <c r="Y383" s="60">
        <f t="shared" si="22"/>
        <v>0</v>
      </c>
      <c r="Z383" s="60" t="str">
        <f t="shared" si="25"/>
        <v/>
      </c>
      <c r="AA383" s="60" t="str">
        <f t="shared" si="25"/>
        <v/>
      </c>
      <c r="AB383" s="60" t="str">
        <f t="shared" si="25"/>
        <v/>
      </c>
      <c r="AC383" s="60" t="str">
        <f t="shared" si="25"/>
        <v/>
      </c>
    </row>
    <row r="384" spans="1:29" s="60" customFormat="1" ht="33.75" customHeight="1">
      <c r="A384" s="61">
        <v>363</v>
      </c>
      <c r="B384" s="339"/>
      <c r="C384" s="340"/>
      <c r="D384" s="341"/>
      <c r="E384" s="54"/>
      <c r="F384" s="62"/>
      <c r="G384" s="62"/>
      <c r="H384" s="62"/>
      <c r="I384" s="62"/>
      <c r="J384" s="178"/>
      <c r="K384" s="171"/>
      <c r="L384" s="66"/>
      <c r="M384" s="192" t="b">
        <v>0</v>
      </c>
      <c r="N384" s="339"/>
      <c r="O384" s="340"/>
      <c r="P384" s="340"/>
      <c r="Q384" s="341"/>
      <c r="R384" s="192" t="b">
        <v>0</v>
      </c>
      <c r="S384" s="62"/>
      <c r="T384" s="57"/>
      <c r="U384" s="58"/>
      <c r="V384" s="59"/>
      <c r="Y384" s="60">
        <f t="shared" si="22"/>
        <v>0</v>
      </c>
      <c r="Z384" s="60" t="str">
        <f t="shared" si="25"/>
        <v/>
      </c>
      <c r="AA384" s="60" t="str">
        <f t="shared" si="25"/>
        <v/>
      </c>
      <c r="AB384" s="60" t="str">
        <f t="shared" si="25"/>
        <v/>
      </c>
      <c r="AC384" s="60" t="str">
        <f t="shared" si="25"/>
        <v/>
      </c>
    </row>
    <row r="385" spans="1:29" s="60" customFormat="1" ht="33.75" customHeight="1">
      <c r="A385" s="61">
        <v>364</v>
      </c>
      <c r="B385" s="339"/>
      <c r="C385" s="340"/>
      <c r="D385" s="341"/>
      <c r="E385" s="54"/>
      <c r="F385" s="62"/>
      <c r="G385" s="62"/>
      <c r="H385" s="62"/>
      <c r="I385" s="62"/>
      <c r="J385" s="178"/>
      <c r="K385" s="171"/>
      <c r="L385" s="66"/>
      <c r="M385" s="192" t="b">
        <v>0</v>
      </c>
      <c r="N385" s="339"/>
      <c r="O385" s="340"/>
      <c r="P385" s="340"/>
      <c r="Q385" s="341"/>
      <c r="R385" s="192" t="b">
        <v>0</v>
      </c>
      <c r="S385" s="62"/>
      <c r="T385" s="57"/>
      <c r="U385" s="58"/>
      <c r="V385" s="59"/>
      <c r="Y385" s="60">
        <f t="shared" si="22"/>
        <v>0</v>
      </c>
      <c r="Z385" s="60" t="str">
        <f t="shared" si="25"/>
        <v/>
      </c>
      <c r="AA385" s="60" t="str">
        <f t="shared" si="25"/>
        <v/>
      </c>
      <c r="AB385" s="60" t="str">
        <f t="shared" si="25"/>
        <v/>
      </c>
      <c r="AC385" s="60" t="str">
        <f t="shared" si="25"/>
        <v/>
      </c>
    </row>
    <row r="386" spans="1:29" s="60" customFormat="1" ht="33.75" customHeight="1">
      <c r="A386" s="61">
        <v>365</v>
      </c>
      <c r="B386" s="339"/>
      <c r="C386" s="340"/>
      <c r="D386" s="341"/>
      <c r="E386" s="54"/>
      <c r="F386" s="62"/>
      <c r="G386" s="62"/>
      <c r="H386" s="62"/>
      <c r="I386" s="62"/>
      <c r="J386" s="178"/>
      <c r="K386" s="171"/>
      <c r="L386" s="66"/>
      <c r="M386" s="192" t="b">
        <v>0</v>
      </c>
      <c r="N386" s="339"/>
      <c r="O386" s="340"/>
      <c r="P386" s="340"/>
      <c r="Q386" s="341"/>
      <c r="R386" s="192" t="b">
        <v>0</v>
      </c>
      <c r="S386" s="62"/>
      <c r="T386" s="57"/>
      <c r="U386" s="58"/>
      <c r="V386" s="59"/>
      <c r="Y386" s="60">
        <f t="shared" si="22"/>
        <v>0</v>
      </c>
      <c r="Z386" s="60" t="str">
        <f t="shared" si="25"/>
        <v/>
      </c>
      <c r="AA386" s="60" t="str">
        <f t="shared" si="25"/>
        <v/>
      </c>
      <c r="AB386" s="60" t="str">
        <f t="shared" si="25"/>
        <v/>
      </c>
      <c r="AC386" s="60" t="str">
        <f t="shared" si="25"/>
        <v/>
      </c>
    </row>
    <row r="387" spans="1:29" s="60" customFormat="1" ht="33.75" customHeight="1">
      <c r="A387" s="61">
        <v>366</v>
      </c>
      <c r="B387" s="339"/>
      <c r="C387" s="340"/>
      <c r="D387" s="341"/>
      <c r="E387" s="54"/>
      <c r="F387" s="62"/>
      <c r="G387" s="62"/>
      <c r="H387" s="62"/>
      <c r="I387" s="62"/>
      <c r="J387" s="178"/>
      <c r="K387" s="171"/>
      <c r="L387" s="66"/>
      <c r="M387" s="192" t="b">
        <v>0</v>
      </c>
      <c r="N387" s="339"/>
      <c r="O387" s="340"/>
      <c r="P387" s="340"/>
      <c r="Q387" s="341"/>
      <c r="R387" s="192" t="b">
        <v>0</v>
      </c>
      <c r="S387" s="62"/>
      <c r="T387" s="57"/>
      <c r="U387" s="58"/>
      <c r="V387" s="59"/>
      <c r="Y387" s="60">
        <f t="shared" si="22"/>
        <v>0</v>
      </c>
      <c r="Z387" s="60" t="str">
        <f t="shared" si="25"/>
        <v/>
      </c>
      <c r="AA387" s="60" t="str">
        <f t="shared" si="25"/>
        <v/>
      </c>
      <c r="AB387" s="60" t="str">
        <f t="shared" si="25"/>
        <v/>
      </c>
      <c r="AC387" s="60" t="str">
        <f t="shared" si="25"/>
        <v/>
      </c>
    </row>
    <row r="388" spans="1:29" s="60" customFormat="1" ht="33.75" customHeight="1">
      <c r="A388" s="61">
        <v>367</v>
      </c>
      <c r="B388" s="339"/>
      <c r="C388" s="340"/>
      <c r="D388" s="341"/>
      <c r="E388" s="54"/>
      <c r="F388" s="62"/>
      <c r="G388" s="62"/>
      <c r="H388" s="62"/>
      <c r="I388" s="62"/>
      <c r="J388" s="178"/>
      <c r="K388" s="171"/>
      <c r="L388" s="66"/>
      <c r="M388" s="192" t="b">
        <v>0</v>
      </c>
      <c r="N388" s="339"/>
      <c r="O388" s="340"/>
      <c r="P388" s="340"/>
      <c r="Q388" s="341"/>
      <c r="R388" s="192" t="b">
        <v>0</v>
      </c>
      <c r="S388" s="62"/>
      <c r="T388" s="57"/>
      <c r="U388" s="58"/>
      <c r="V388" s="59"/>
      <c r="Y388" s="60">
        <f t="shared" si="22"/>
        <v>0</v>
      </c>
      <c r="Z388" s="60" t="str">
        <f t="shared" si="25"/>
        <v/>
      </c>
      <c r="AA388" s="60" t="str">
        <f t="shared" si="25"/>
        <v/>
      </c>
      <c r="AB388" s="60" t="str">
        <f t="shared" si="25"/>
        <v/>
      </c>
      <c r="AC388" s="60" t="str">
        <f t="shared" si="25"/>
        <v/>
      </c>
    </row>
    <row r="389" spans="1:29" s="60" customFormat="1" ht="33.75" customHeight="1">
      <c r="A389" s="61">
        <v>368</v>
      </c>
      <c r="B389" s="339"/>
      <c r="C389" s="340"/>
      <c r="D389" s="341"/>
      <c r="E389" s="54"/>
      <c r="F389" s="62"/>
      <c r="G389" s="62"/>
      <c r="H389" s="62"/>
      <c r="I389" s="62"/>
      <c r="J389" s="178"/>
      <c r="K389" s="171"/>
      <c r="L389" s="66"/>
      <c r="M389" s="192" t="b">
        <v>0</v>
      </c>
      <c r="N389" s="339"/>
      <c r="O389" s="340"/>
      <c r="P389" s="340"/>
      <c r="Q389" s="341"/>
      <c r="R389" s="192" t="b">
        <v>0</v>
      </c>
      <c r="S389" s="62"/>
      <c r="T389" s="57"/>
      <c r="U389" s="58"/>
      <c r="V389" s="59"/>
      <c r="Y389" s="60">
        <f t="shared" si="22"/>
        <v>0</v>
      </c>
      <c r="Z389" s="60" t="str">
        <f t="shared" si="25"/>
        <v/>
      </c>
      <c r="AA389" s="60" t="str">
        <f t="shared" si="25"/>
        <v/>
      </c>
      <c r="AB389" s="60" t="str">
        <f t="shared" si="25"/>
        <v/>
      </c>
      <c r="AC389" s="60" t="str">
        <f t="shared" si="25"/>
        <v/>
      </c>
    </row>
    <row r="390" spans="1:29" s="60" customFormat="1" ht="33.75" customHeight="1">
      <c r="A390" s="61">
        <v>369</v>
      </c>
      <c r="B390" s="339"/>
      <c r="C390" s="340"/>
      <c r="D390" s="341"/>
      <c r="E390" s="54"/>
      <c r="F390" s="62"/>
      <c r="G390" s="62"/>
      <c r="H390" s="62"/>
      <c r="I390" s="62"/>
      <c r="J390" s="178"/>
      <c r="K390" s="171"/>
      <c r="L390" s="66"/>
      <c r="M390" s="192" t="b">
        <v>0</v>
      </c>
      <c r="N390" s="339"/>
      <c r="O390" s="340"/>
      <c r="P390" s="340"/>
      <c r="Q390" s="341"/>
      <c r="R390" s="192" t="b">
        <v>0</v>
      </c>
      <c r="S390" s="62"/>
      <c r="T390" s="57"/>
      <c r="U390" s="58"/>
      <c r="V390" s="59"/>
      <c r="Y390" s="60">
        <f t="shared" si="22"/>
        <v>0</v>
      </c>
      <c r="Z390" s="60" t="str">
        <f t="shared" si="25"/>
        <v/>
      </c>
      <c r="AA390" s="60" t="str">
        <f t="shared" si="25"/>
        <v/>
      </c>
      <c r="AB390" s="60" t="str">
        <f t="shared" si="25"/>
        <v/>
      </c>
      <c r="AC390" s="60" t="str">
        <f t="shared" si="25"/>
        <v/>
      </c>
    </row>
    <row r="391" spans="1:29" s="60" customFormat="1" ht="33.75" customHeight="1">
      <c r="A391" s="61">
        <v>370</v>
      </c>
      <c r="B391" s="339"/>
      <c r="C391" s="340"/>
      <c r="D391" s="341"/>
      <c r="E391" s="54"/>
      <c r="F391" s="62"/>
      <c r="G391" s="62"/>
      <c r="H391" s="62"/>
      <c r="I391" s="62"/>
      <c r="J391" s="178"/>
      <c r="K391" s="171"/>
      <c r="L391" s="66"/>
      <c r="M391" s="192" t="b">
        <v>0</v>
      </c>
      <c r="N391" s="339"/>
      <c r="O391" s="340"/>
      <c r="P391" s="340"/>
      <c r="Q391" s="341"/>
      <c r="R391" s="192" t="b">
        <v>0</v>
      </c>
      <c r="S391" s="62"/>
      <c r="T391" s="57"/>
      <c r="U391" s="58"/>
      <c r="V391" s="59"/>
      <c r="Y391" s="60">
        <f t="shared" si="22"/>
        <v>0</v>
      </c>
      <c r="Z391" s="60" t="str">
        <f t="shared" si="25"/>
        <v/>
      </c>
      <c r="AA391" s="60" t="str">
        <f t="shared" si="25"/>
        <v/>
      </c>
      <c r="AB391" s="60" t="str">
        <f t="shared" si="25"/>
        <v/>
      </c>
      <c r="AC391" s="60" t="str">
        <f t="shared" si="25"/>
        <v/>
      </c>
    </row>
    <row r="392" spans="1:29" s="60" customFormat="1" ht="33.75" customHeight="1">
      <c r="A392" s="61">
        <v>371</v>
      </c>
      <c r="B392" s="339"/>
      <c r="C392" s="340"/>
      <c r="D392" s="341"/>
      <c r="E392" s="54"/>
      <c r="F392" s="62"/>
      <c r="G392" s="62"/>
      <c r="H392" s="62"/>
      <c r="I392" s="62"/>
      <c r="J392" s="178"/>
      <c r="K392" s="171"/>
      <c r="L392" s="66"/>
      <c r="M392" s="192" t="b">
        <v>0</v>
      </c>
      <c r="N392" s="339"/>
      <c r="O392" s="340"/>
      <c r="P392" s="340"/>
      <c r="Q392" s="341"/>
      <c r="R392" s="192" t="b">
        <v>0</v>
      </c>
      <c r="S392" s="62"/>
      <c r="T392" s="57"/>
      <c r="U392" s="58"/>
      <c r="V392" s="59"/>
      <c r="Y392" s="60">
        <f t="shared" si="22"/>
        <v>0</v>
      </c>
      <c r="Z392" s="60" t="str">
        <f t="shared" si="25"/>
        <v/>
      </c>
      <c r="AA392" s="60" t="str">
        <f t="shared" si="25"/>
        <v/>
      </c>
      <c r="AB392" s="60" t="str">
        <f t="shared" si="25"/>
        <v/>
      </c>
      <c r="AC392" s="60" t="str">
        <f t="shared" si="25"/>
        <v/>
      </c>
    </row>
    <row r="393" spans="1:29" s="60" customFormat="1" ht="33.75" customHeight="1">
      <c r="A393" s="61">
        <v>372</v>
      </c>
      <c r="B393" s="339"/>
      <c r="C393" s="340"/>
      <c r="D393" s="341"/>
      <c r="E393" s="54"/>
      <c r="F393" s="62"/>
      <c r="G393" s="62"/>
      <c r="H393" s="62"/>
      <c r="I393" s="62"/>
      <c r="J393" s="178"/>
      <c r="K393" s="171"/>
      <c r="L393" s="66"/>
      <c r="M393" s="192" t="b">
        <v>0</v>
      </c>
      <c r="N393" s="339"/>
      <c r="O393" s="340"/>
      <c r="P393" s="340"/>
      <c r="Q393" s="341"/>
      <c r="R393" s="192" t="b">
        <v>0</v>
      </c>
      <c r="S393" s="62"/>
      <c r="T393" s="57"/>
      <c r="U393" s="58"/>
      <c r="V393" s="59"/>
      <c r="Y393" s="60">
        <f t="shared" si="22"/>
        <v>0</v>
      </c>
      <c r="Z393" s="60" t="str">
        <f t="shared" si="25"/>
        <v/>
      </c>
      <c r="AA393" s="60" t="str">
        <f t="shared" si="25"/>
        <v/>
      </c>
      <c r="AB393" s="60" t="str">
        <f t="shared" si="25"/>
        <v/>
      </c>
      <c r="AC393" s="60" t="str">
        <f t="shared" si="25"/>
        <v/>
      </c>
    </row>
    <row r="394" spans="1:29" s="60" customFormat="1" ht="33.75" customHeight="1">
      <c r="A394" s="61">
        <v>373</v>
      </c>
      <c r="B394" s="339"/>
      <c r="C394" s="340"/>
      <c r="D394" s="341"/>
      <c r="E394" s="54"/>
      <c r="F394" s="62"/>
      <c r="G394" s="62"/>
      <c r="H394" s="62"/>
      <c r="I394" s="62"/>
      <c r="J394" s="178"/>
      <c r="K394" s="171"/>
      <c r="L394" s="66"/>
      <c r="M394" s="192" t="b">
        <v>0</v>
      </c>
      <c r="N394" s="339"/>
      <c r="O394" s="340"/>
      <c r="P394" s="340"/>
      <c r="Q394" s="341"/>
      <c r="R394" s="192" t="b">
        <v>0</v>
      </c>
      <c r="S394" s="62"/>
      <c r="T394" s="57"/>
      <c r="U394" s="58"/>
      <c r="V394" s="59"/>
      <c r="Y394" s="60">
        <f t="shared" si="22"/>
        <v>0</v>
      </c>
      <c r="Z394" s="60" t="str">
        <f t="shared" si="25"/>
        <v/>
      </c>
      <c r="AA394" s="60" t="str">
        <f t="shared" si="25"/>
        <v/>
      </c>
      <c r="AB394" s="60" t="str">
        <f t="shared" si="25"/>
        <v/>
      </c>
      <c r="AC394" s="60" t="str">
        <f t="shared" si="25"/>
        <v/>
      </c>
    </row>
    <row r="395" spans="1:29" s="60" customFormat="1" ht="33.75" customHeight="1">
      <c r="A395" s="61">
        <v>374</v>
      </c>
      <c r="B395" s="339"/>
      <c r="C395" s="340"/>
      <c r="D395" s="341"/>
      <c r="E395" s="54"/>
      <c r="F395" s="62"/>
      <c r="G395" s="62"/>
      <c r="H395" s="62"/>
      <c r="I395" s="62"/>
      <c r="J395" s="178"/>
      <c r="K395" s="171"/>
      <c r="L395" s="66"/>
      <c r="M395" s="192" t="b">
        <v>0</v>
      </c>
      <c r="N395" s="339"/>
      <c r="O395" s="340"/>
      <c r="P395" s="340"/>
      <c r="Q395" s="341"/>
      <c r="R395" s="192" t="b">
        <v>0</v>
      </c>
      <c r="S395" s="62"/>
      <c r="T395" s="57"/>
      <c r="U395" s="58"/>
      <c r="V395" s="59"/>
      <c r="Y395" s="60">
        <f t="shared" si="22"/>
        <v>0</v>
      </c>
      <c r="Z395" s="60" t="str">
        <f t="shared" si="25"/>
        <v/>
      </c>
      <c r="AA395" s="60" t="str">
        <f t="shared" si="25"/>
        <v/>
      </c>
      <c r="AB395" s="60" t="str">
        <f t="shared" si="25"/>
        <v/>
      </c>
      <c r="AC395" s="60" t="str">
        <f t="shared" si="25"/>
        <v/>
      </c>
    </row>
    <row r="396" spans="1:29" s="60" customFormat="1" ht="33.75" customHeight="1">
      <c r="A396" s="61">
        <v>375</v>
      </c>
      <c r="B396" s="339"/>
      <c r="C396" s="340"/>
      <c r="D396" s="341"/>
      <c r="E396" s="54"/>
      <c r="F396" s="62"/>
      <c r="G396" s="62"/>
      <c r="H396" s="62"/>
      <c r="I396" s="62"/>
      <c r="J396" s="178"/>
      <c r="K396" s="171"/>
      <c r="L396" s="66"/>
      <c r="M396" s="192" t="b">
        <v>0</v>
      </c>
      <c r="N396" s="339"/>
      <c r="O396" s="340"/>
      <c r="P396" s="340"/>
      <c r="Q396" s="341"/>
      <c r="R396" s="192" t="b">
        <v>0</v>
      </c>
      <c r="S396" s="62"/>
      <c r="T396" s="57"/>
      <c r="U396" s="58"/>
      <c r="V396" s="59"/>
      <c r="Y396" s="60">
        <f t="shared" si="22"/>
        <v>0</v>
      </c>
      <c r="Z396" s="60" t="str">
        <f t="shared" si="25"/>
        <v/>
      </c>
      <c r="AA396" s="60" t="str">
        <f t="shared" si="25"/>
        <v/>
      </c>
      <c r="AB396" s="60" t="str">
        <f t="shared" si="25"/>
        <v/>
      </c>
      <c r="AC396" s="60" t="str">
        <f t="shared" si="25"/>
        <v/>
      </c>
    </row>
    <row r="397" spans="1:29" s="60" customFormat="1" ht="33.75" customHeight="1">
      <c r="A397" s="61">
        <v>376</v>
      </c>
      <c r="B397" s="339"/>
      <c r="C397" s="340"/>
      <c r="D397" s="341"/>
      <c r="E397" s="54"/>
      <c r="F397" s="62"/>
      <c r="G397" s="62"/>
      <c r="H397" s="62"/>
      <c r="I397" s="62"/>
      <c r="J397" s="178"/>
      <c r="K397" s="171"/>
      <c r="L397" s="66"/>
      <c r="M397" s="192" t="b">
        <v>0</v>
      </c>
      <c r="N397" s="339"/>
      <c r="O397" s="340"/>
      <c r="P397" s="340"/>
      <c r="Q397" s="341"/>
      <c r="R397" s="192" t="b">
        <v>0</v>
      </c>
      <c r="S397" s="62"/>
      <c r="T397" s="57"/>
      <c r="U397" s="58"/>
      <c r="V397" s="59"/>
      <c r="Y397" s="60">
        <f t="shared" si="22"/>
        <v>0</v>
      </c>
      <c r="Z397" s="60" t="str">
        <f t="shared" si="25"/>
        <v/>
      </c>
      <c r="AA397" s="60" t="str">
        <f t="shared" si="25"/>
        <v/>
      </c>
      <c r="AB397" s="60" t="str">
        <f t="shared" si="25"/>
        <v/>
      </c>
      <c r="AC397" s="60" t="str">
        <f t="shared" si="25"/>
        <v/>
      </c>
    </row>
    <row r="398" spans="1:29" s="60" customFormat="1" ht="33.75" customHeight="1">
      <c r="A398" s="61">
        <v>377</v>
      </c>
      <c r="B398" s="339"/>
      <c r="C398" s="340"/>
      <c r="D398" s="341"/>
      <c r="E398" s="54"/>
      <c r="F398" s="62"/>
      <c r="G398" s="62"/>
      <c r="H398" s="62"/>
      <c r="I398" s="62"/>
      <c r="J398" s="178"/>
      <c r="K398" s="171"/>
      <c r="L398" s="66"/>
      <c r="M398" s="192" t="b">
        <v>0</v>
      </c>
      <c r="N398" s="339"/>
      <c r="O398" s="340"/>
      <c r="P398" s="340"/>
      <c r="Q398" s="341"/>
      <c r="R398" s="192" t="b">
        <v>0</v>
      </c>
      <c r="S398" s="62"/>
      <c r="T398" s="57"/>
      <c r="U398" s="58"/>
      <c r="V398" s="59"/>
      <c r="Y398" s="60">
        <f t="shared" si="22"/>
        <v>0</v>
      </c>
      <c r="Z398" s="60" t="str">
        <f t="shared" si="25"/>
        <v/>
      </c>
      <c r="AA398" s="60" t="str">
        <f t="shared" si="25"/>
        <v/>
      </c>
      <c r="AB398" s="60" t="str">
        <f t="shared" si="25"/>
        <v/>
      </c>
      <c r="AC398" s="60" t="str">
        <f t="shared" si="25"/>
        <v/>
      </c>
    </row>
    <row r="399" spans="1:29" s="60" customFormat="1" ht="33.75" customHeight="1">
      <c r="A399" s="61">
        <v>378</v>
      </c>
      <c r="B399" s="339"/>
      <c r="C399" s="340"/>
      <c r="D399" s="341"/>
      <c r="E399" s="54"/>
      <c r="F399" s="62"/>
      <c r="G399" s="62"/>
      <c r="H399" s="62"/>
      <c r="I399" s="62"/>
      <c r="J399" s="178"/>
      <c r="K399" s="171"/>
      <c r="L399" s="66"/>
      <c r="M399" s="192" t="b">
        <v>0</v>
      </c>
      <c r="N399" s="339"/>
      <c r="O399" s="340"/>
      <c r="P399" s="340"/>
      <c r="Q399" s="341"/>
      <c r="R399" s="192" t="b">
        <v>0</v>
      </c>
      <c r="S399" s="62"/>
      <c r="T399" s="57"/>
      <c r="U399" s="58"/>
      <c r="V399" s="59"/>
      <c r="Y399" s="60">
        <f t="shared" si="22"/>
        <v>0</v>
      </c>
      <c r="Z399" s="60" t="str">
        <f t="shared" si="25"/>
        <v/>
      </c>
      <c r="AA399" s="60" t="str">
        <f t="shared" si="25"/>
        <v/>
      </c>
      <c r="AB399" s="60" t="str">
        <f t="shared" si="25"/>
        <v/>
      </c>
      <c r="AC399" s="60" t="str">
        <f t="shared" si="25"/>
        <v/>
      </c>
    </row>
    <row r="400" spans="1:29" s="60" customFormat="1" ht="33.75" customHeight="1">
      <c r="A400" s="61">
        <v>379</v>
      </c>
      <c r="B400" s="339"/>
      <c r="C400" s="340"/>
      <c r="D400" s="341"/>
      <c r="E400" s="54"/>
      <c r="F400" s="62"/>
      <c r="G400" s="62"/>
      <c r="H400" s="62"/>
      <c r="I400" s="62"/>
      <c r="J400" s="178"/>
      <c r="K400" s="171"/>
      <c r="L400" s="66"/>
      <c r="M400" s="192" t="b">
        <v>0</v>
      </c>
      <c r="N400" s="339"/>
      <c r="O400" s="340"/>
      <c r="P400" s="340"/>
      <c r="Q400" s="341"/>
      <c r="R400" s="192" t="b">
        <v>0</v>
      </c>
      <c r="S400" s="62"/>
      <c r="T400" s="57"/>
      <c r="U400" s="58"/>
      <c r="V400" s="59"/>
      <c r="Y400" s="60">
        <f t="shared" si="22"/>
        <v>0</v>
      </c>
      <c r="Z400" s="60" t="str">
        <f t="shared" si="25"/>
        <v/>
      </c>
      <c r="AA400" s="60" t="str">
        <f t="shared" si="25"/>
        <v/>
      </c>
      <c r="AB400" s="60" t="str">
        <f t="shared" si="25"/>
        <v/>
      </c>
      <c r="AC400" s="60" t="str">
        <f t="shared" si="25"/>
        <v/>
      </c>
    </row>
    <row r="401" spans="1:29" s="60" customFormat="1" ht="33.75" customHeight="1">
      <c r="A401" s="61">
        <v>380</v>
      </c>
      <c r="B401" s="339"/>
      <c r="C401" s="340"/>
      <c r="D401" s="341"/>
      <c r="E401" s="54"/>
      <c r="F401" s="62"/>
      <c r="G401" s="62"/>
      <c r="H401" s="62"/>
      <c r="I401" s="62"/>
      <c r="J401" s="178"/>
      <c r="K401" s="171"/>
      <c r="L401" s="66"/>
      <c r="M401" s="192" t="b">
        <v>0</v>
      </c>
      <c r="N401" s="339"/>
      <c r="O401" s="340"/>
      <c r="P401" s="340"/>
      <c r="Q401" s="341"/>
      <c r="R401" s="192" t="b">
        <v>0</v>
      </c>
      <c r="S401" s="62"/>
      <c r="T401" s="57"/>
      <c r="U401" s="58"/>
      <c r="V401" s="59"/>
      <c r="Y401" s="60">
        <f t="shared" si="22"/>
        <v>0</v>
      </c>
      <c r="Z401" s="60" t="str">
        <f t="shared" si="25"/>
        <v/>
      </c>
      <c r="AA401" s="60" t="str">
        <f t="shared" si="25"/>
        <v/>
      </c>
      <c r="AB401" s="60" t="str">
        <f t="shared" si="25"/>
        <v/>
      </c>
      <c r="AC401" s="60" t="str">
        <f t="shared" si="25"/>
        <v/>
      </c>
    </row>
    <row r="402" spans="1:29" s="60" customFormat="1" ht="33.75" customHeight="1">
      <c r="A402" s="61">
        <v>381</v>
      </c>
      <c r="B402" s="339"/>
      <c r="C402" s="340"/>
      <c r="D402" s="341"/>
      <c r="E402" s="54"/>
      <c r="F402" s="62"/>
      <c r="G402" s="62"/>
      <c r="H402" s="62"/>
      <c r="I402" s="62"/>
      <c r="J402" s="178"/>
      <c r="K402" s="171"/>
      <c r="L402" s="66"/>
      <c r="M402" s="192" t="b">
        <v>0</v>
      </c>
      <c r="N402" s="339"/>
      <c r="O402" s="340"/>
      <c r="P402" s="340"/>
      <c r="Q402" s="341"/>
      <c r="R402" s="192" t="b">
        <v>0</v>
      </c>
      <c r="S402" s="62"/>
      <c r="T402" s="57"/>
      <c r="U402" s="58"/>
      <c r="V402" s="59"/>
      <c r="Y402" s="60">
        <f t="shared" si="22"/>
        <v>0</v>
      </c>
      <c r="Z402" s="60" t="str">
        <f t="shared" si="25"/>
        <v/>
      </c>
      <c r="AA402" s="60" t="str">
        <f t="shared" si="25"/>
        <v/>
      </c>
      <c r="AB402" s="60" t="str">
        <f t="shared" si="25"/>
        <v/>
      </c>
      <c r="AC402" s="60" t="str">
        <f t="shared" si="25"/>
        <v/>
      </c>
    </row>
    <row r="403" spans="1:29" s="60" customFormat="1" ht="33.75" customHeight="1">
      <c r="A403" s="61">
        <v>382</v>
      </c>
      <c r="B403" s="339"/>
      <c r="C403" s="340"/>
      <c r="D403" s="341"/>
      <c r="E403" s="54"/>
      <c r="F403" s="62"/>
      <c r="G403" s="62"/>
      <c r="H403" s="62"/>
      <c r="I403" s="62"/>
      <c r="J403" s="178"/>
      <c r="K403" s="171"/>
      <c r="L403" s="66"/>
      <c r="M403" s="192" t="b">
        <v>0</v>
      </c>
      <c r="N403" s="339"/>
      <c r="O403" s="340"/>
      <c r="P403" s="340"/>
      <c r="Q403" s="341"/>
      <c r="R403" s="192" t="b">
        <v>0</v>
      </c>
      <c r="S403" s="62"/>
      <c r="T403" s="57"/>
      <c r="U403" s="58"/>
      <c r="V403" s="59"/>
      <c r="Y403" s="60">
        <f t="shared" si="22"/>
        <v>0</v>
      </c>
      <c r="Z403" s="60" t="str">
        <f t="shared" si="25"/>
        <v/>
      </c>
      <c r="AA403" s="60" t="str">
        <f t="shared" si="25"/>
        <v/>
      </c>
      <c r="AB403" s="60" t="str">
        <f t="shared" si="25"/>
        <v/>
      </c>
      <c r="AC403" s="60" t="str">
        <f t="shared" si="25"/>
        <v/>
      </c>
    </row>
    <row r="404" spans="1:29" s="60" customFormat="1" ht="33.75" customHeight="1">
      <c r="A404" s="61">
        <v>383</v>
      </c>
      <c r="B404" s="339"/>
      <c r="C404" s="340"/>
      <c r="D404" s="341"/>
      <c r="E404" s="54"/>
      <c r="F404" s="62"/>
      <c r="G404" s="62"/>
      <c r="H404" s="62"/>
      <c r="I404" s="62"/>
      <c r="J404" s="178"/>
      <c r="K404" s="171"/>
      <c r="L404" s="66"/>
      <c r="M404" s="192" t="b">
        <v>0</v>
      </c>
      <c r="N404" s="339"/>
      <c r="O404" s="340"/>
      <c r="P404" s="340"/>
      <c r="Q404" s="341"/>
      <c r="R404" s="192" t="b">
        <v>0</v>
      </c>
      <c r="S404" s="62"/>
      <c r="T404" s="57"/>
      <c r="U404" s="58"/>
      <c r="V404" s="59"/>
      <c r="Y404" s="60">
        <f t="shared" si="22"/>
        <v>0</v>
      </c>
      <c r="Z404" s="60" t="str">
        <f t="shared" si="25"/>
        <v/>
      </c>
      <c r="AA404" s="60" t="str">
        <f t="shared" si="25"/>
        <v/>
      </c>
      <c r="AB404" s="60" t="str">
        <f t="shared" si="25"/>
        <v/>
      </c>
      <c r="AC404" s="60" t="str">
        <f t="shared" si="25"/>
        <v/>
      </c>
    </row>
    <row r="405" spans="1:29" s="60" customFormat="1" ht="33.75" customHeight="1">
      <c r="A405" s="61">
        <v>384</v>
      </c>
      <c r="B405" s="339"/>
      <c r="C405" s="340"/>
      <c r="D405" s="341"/>
      <c r="E405" s="54"/>
      <c r="F405" s="62"/>
      <c r="G405" s="62"/>
      <c r="H405" s="62"/>
      <c r="I405" s="62"/>
      <c r="J405" s="178"/>
      <c r="K405" s="171"/>
      <c r="L405" s="66"/>
      <c r="M405" s="192" t="b">
        <v>0</v>
      </c>
      <c r="N405" s="339"/>
      <c r="O405" s="340"/>
      <c r="P405" s="340"/>
      <c r="Q405" s="341"/>
      <c r="R405" s="192" t="b">
        <v>0</v>
      </c>
      <c r="S405" s="62"/>
      <c r="T405" s="57"/>
      <c r="U405" s="58"/>
      <c r="V405" s="59"/>
      <c r="Y405" s="60">
        <f t="shared" si="22"/>
        <v>0</v>
      </c>
      <c r="Z405" s="60" t="str">
        <f t="shared" si="25"/>
        <v/>
      </c>
      <c r="AA405" s="60" t="str">
        <f t="shared" si="25"/>
        <v/>
      </c>
      <c r="AB405" s="60" t="str">
        <f t="shared" si="25"/>
        <v/>
      </c>
      <c r="AC405" s="60" t="str">
        <f t="shared" si="25"/>
        <v/>
      </c>
    </row>
    <row r="406" spans="1:29" s="60" customFormat="1" ht="33.75" customHeight="1">
      <c r="A406" s="61">
        <v>385</v>
      </c>
      <c r="B406" s="339"/>
      <c r="C406" s="340"/>
      <c r="D406" s="341"/>
      <c r="E406" s="54"/>
      <c r="F406" s="62"/>
      <c r="G406" s="62"/>
      <c r="H406" s="62"/>
      <c r="I406" s="62"/>
      <c r="J406" s="178"/>
      <c r="K406" s="171"/>
      <c r="L406" s="66"/>
      <c r="M406" s="192" t="b">
        <v>0</v>
      </c>
      <c r="N406" s="339"/>
      <c r="O406" s="340"/>
      <c r="P406" s="340"/>
      <c r="Q406" s="341"/>
      <c r="R406" s="192" t="b">
        <v>0</v>
      </c>
      <c r="S406" s="62"/>
      <c r="T406" s="57"/>
      <c r="U406" s="58"/>
      <c r="V406" s="59"/>
      <c r="Y406" s="60">
        <f t="shared" si="22"/>
        <v>0</v>
      </c>
      <c r="Z406" s="60" t="str">
        <f t="shared" si="25"/>
        <v/>
      </c>
      <c r="AA406" s="60" t="str">
        <f t="shared" si="25"/>
        <v/>
      </c>
      <c r="AB406" s="60" t="str">
        <f t="shared" si="25"/>
        <v/>
      </c>
      <c r="AC406" s="60" t="str">
        <f t="shared" ref="AC406" si="26">IF(I406="","",IF($E406="男",1,IF($E406="女",2,"")))</f>
        <v/>
      </c>
    </row>
    <row r="407" spans="1:29" s="60" customFormat="1" ht="33.75" customHeight="1">
      <c r="A407" s="61">
        <v>386</v>
      </c>
      <c r="B407" s="339"/>
      <c r="C407" s="340"/>
      <c r="D407" s="341"/>
      <c r="E407" s="54"/>
      <c r="F407" s="62"/>
      <c r="G407" s="62"/>
      <c r="H407" s="62"/>
      <c r="I407" s="62"/>
      <c r="J407" s="178"/>
      <c r="K407" s="171"/>
      <c r="L407" s="66"/>
      <c r="M407" s="192" t="b">
        <v>0</v>
      </c>
      <c r="N407" s="339"/>
      <c r="O407" s="340"/>
      <c r="P407" s="340"/>
      <c r="Q407" s="341"/>
      <c r="R407" s="192" t="b">
        <v>0</v>
      </c>
      <c r="S407" s="62"/>
      <c r="T407" s="57"/>
      <c r="U407" s="58"/>
      <c r="V407" s="59"/>
      <c r="Y407" s="60">
        <f t="shared" si="22"/>
        <v>0</v>
      </c>
      <c r="Z407" s="60" t="str">
        <f t="shared" ref="Z407:AC421" si="27">IF(F407="","",IF($E407="男",1,IF($E407="女",2,"")))</f>
        <v/>
      </c>
      <c r="AA407" s="60" t="str">
        <f t="shared" si="27"/>
        <v/>
      </c>
      <c r="AB407" s="60" t="str">
        <f t="shared" si="27"/>
        <v/>
      </c>
      <c r="AC407" s="60" t="str">
        <f t="shared" si="27"/>
        <v/>
      </c>
    </row>
    <row r="408" spans="1:29" s="60" customFormat="1" ht="33.75" customHeight="1">
      <c r="A408" s="61">
        <v>387</v>
      </c>
      <c r="B408" s="339"/>
      <c r="C408" s="340"/>
      <c r="D408" s="341"/>
      <c r="E408" s="54"/>
      <c r="F408" s="62"/>
      <c r="G408" s="62"/>
      <c r="H408" s="62"/>
      <c r="I408" s="62"/>
      <c r="J408" s="178"/>
      <c r="K408" s="171"/>
      <c r="L408" s="66"/>
      <c r="M408" s="192" t="b">
        <v>0</v>
      </c>
      <c r="N408" s="339"/>
      <c r="O408" s="340"/>
      <c r="P408" s="340"/>
      <c r="Q408" s="341"/>
      <c r="R408" s="192" t="b">
        <v>0</v>
      </c>
      <c r="S408" s="62"/>
      <c r="T408" s="57"/>
      <c r="U408" s="58"/>
      <c r="V408" s="59"/>
      <c r="Y408" s="60">
        <f t="shared" si="22"/>
        <v>0</v>
      </c>
      <c r="Z408" s="60" t="str">
        <f t="shared" si="27"/>
        <v/>
      </c>
      <c r="AA408" s="60" t="str">
        <f t="shared" si="27"/>
        <v/>
      </c>
      <c r="AB408" s="60" t="str">
        <f t="shared" si="27"/>
        <v/>
      </c>
      <c r="AC408" s="60" t="str">
        <f t="shared" si="27"/>
        <v/>
      </c>
    </row>
    <row r="409" spans="1:29" s="60" customFormat="1" ht="33.75" customHeight="1">
      <c r="A409" s="61">
        <v>388</v>
      </c>
      <c r="B409" s="339"/>
      <c r="C409" s="340"/>
      <c r="D409" s="341"/>
      <c r="E409" s="54"/>
      <c r="F409" s="62"/>
      <c r="G409" s="62"/>
      <c r="H409" s="62"/>
      <c r="I409" s="62"/>
      <c r="J409" s="178"/>
      <c r="K409" s="171"/>
      <c r="L409" s="66"/>
      <c r="M409" s="192" t="b">
        <v>0</v>
      </c>
      <c r="N409" s="339"/>
      <c r="O409" s="340"/>
      <c r="P409" s="340"/>
      <c r="Q409" s="341"/>
      <c r="R409" s="192" t="b">
        <v>0</v>
      </c>
      <c r="S409" s="62"/>
      <c r="T409" s="57"/>
      <c r="U409" s="58"/>
      <c r="V409" s="59"/>
      <c r="Y409" s="60">
        <f t="shared" si="22"/>
        <v>0</v>
      </c>
      <c r="Z409" s="60" t="str">
        <f t="shared" si="27"/>
        <v/>
      </c>
      <c r="AA409" s="60" t="str">
        <f t="shared" si="27"/>
        <v/>
      </c>
      <c r="AB409" s="60" t="str">
        <f t="shared" si="27"/>
        <v/>
      </c>
      <c r="AC409" s="60" t="str">
        <f t="shared" si="27"/>
        <v/>
      </c>
    </row>
    <row r="410" spans="1:29" s="60" customFormat="1" ht="33.75" customHeight="1">
      <c r="A410" s="61">
        <v>389</v>
      </c>
      <c r="B410" s="339"/>
      <c r="C410" s="340"/>
      <c r="D410" s="341"/>
      <c r="E410" s="54"/>
      <c r="F410" s="62"/>
      <c r="G410" s="62"/>
      <c r="H410" s="62"/>
      <c r="I410" s="62"/>
      <c r="J410" s="178"/>
      <c r="K410" s="171"/>
      <c r="L410" s="66"/>
      <c r="M410" s="192" t="b">
        <v>0</v>
      </c>
      <c r="N410" s="339"/>
      <c r="O410" s="340"/>
      <c r="P410" s="340"/>
      <c r="Q410" s="341"/>
      <c r="R410" s="192" t="b">
        <v>0</v>
      </c>
      <c r="S410" s="62"/>
      <c r="T410" s="57"/>
      <c r="U410" s="58"/>
      <c r="V410" s="59"/>
      <c r="Y410" s="60">
        <f t="shared" si="22"/>
        <v>0</v>
      </c>
      <c r="Z410" s="60" t="str">
        <f t="shared" si="27"/>
        <v/>
      </c>
      <c r="AA410" s="60" t="str">
        <f t="shared" si="27"/>
        <v/>
      </c>
      <c r="AB410" s="60" t="str">
        <f t="shared" si="27"/>
        <v/>
      </c>
      <c r="AC410" s="60" t="str">
        <f t="shared" si="27"/>
        <v/>
      </c>
    </row>
    <row r="411" spans="1:29" s="60" customFormat="1" ht="33.75" customHeight="1">
      <c r="A411" s="61">
        <v>390</v>
      </c>
      <c r="B411" s="339"/>
      <c r="C411" s="340"/>
      <c r="D411" s="341"/>
      <c r="E411" s="54"/>
      <c r="F411" s="62"/>
      <c r="G411" s="62"/>
      <c r="H411" s="62"/>
      <c r="I411" s="62"/>
      <c r="J411" s="178"/>
      <c r="K411" s="171"/>
      <c r="L411" s="66"/>
      <c r="M411" s="192" t="b">
        <v>0</v>
      </c>
      <c r="N411" s="339"/>
      <c r="O411" s="340"/>
      <c r="P411" s="340"/>
      <c r="Q411" s="341"/>
      <c r="R411" s="192" t="b">
        <v>0</v>
      </c>
      <c r="S411" s="62"/>
      <c r="T411" s="57"/>
      <c r="U411" s="58"/>
      <c r="V411" s="59"/>
      <c r="Y411" s="60">
        <f t="shared" si="22"/>
        <v>0</v>
      </c>
      <c r="Z411" s="60" t="str">
        <f t="shared" si="27"/>
        <v/>
      </c>
      <c r="AA411" s="60" t="str">
        <f t="shared" si="27"/>
        <v/>
      </c>
      <c r="AB411" s="60" t="str">
        <f t="shared" si="27"/>
        <v/>
      </c>
      <c r="AC411" s="60" t="str">
        <f t="shared" si="27"/>
        <v/>
      </c>
    </row>
    <row r="412" spans="1:29" s="60" customFormat="1" ht="33.75" customHeight="1">
      <c r="A412" s="61">
        <v>391</v>
      </c>
      <c r="B412" s="339"/>
      <c r="C412" s="340"/>
      <c r="D412" s="341"/>
      <c r="E412" s="54"/>
      <c r="F412" s="62"/>
      <c r="G412" s="62"/>
      <c r="H412" s="62"/>
      <c r="I412" s="62"/>
      <c r="J412" s="178"/>
      <c r="K412" s="171"/>
      <c r="L412" s="66"/>
      <c r="M412" s="192" t="b">
        <v>0</v>
      </c>
      <c r="N412" s="339"/>
      <c r="O412" s="340"/>
      <c r="P412" s="340"/>
      <c r="Q412" s="341"/>
      <c r="R412" s="192" t="b">
        <v>0</v>
      </c>
      <c r="S412" s="62"/>
      <c r="T412" s="57"/>
      <c r="U412" s="58"/>
      <c r="V412" s="59"/>
      <c r="Y412" s="60">
        <f t="shared" si="22"/>
        <v>0</v>
      </c>
      <c r="Z412" s="60" t="str">
        <f t="shared" si="27"/>
        <v/>
      </c>
      <c r="AA412" s="60" t="str">
        <f t="shared" si="27"/>
        <v/>
      </c>
      <c r="AB412" s="60" t="str">
        <f t="shared" si="27"/>
        <v/>
      </c>
      <c r="AC412" s="60" t="str">
        <f t="shared" si="27"/>
        <v/>
      </c>
    </row>
    <row r="413" spans="1:29" s="60" customFormat="1" ht="33.75" customHeight="1">
      <c r="A413" s="61">
        <v>392</v>
      </c>
      <c r="B413" s="339"/>
      <c r="C413" s="340"/>
      <c r="D413" s="341"/>
      <c r="E413" s="54"/>
      <c r="F413" s="62"/>
      <c r="G413" s="62"/>
      <c r="H413" s="62"/>
      <c r="I413" s="62"/>
      <c r="J413" s="178"/>
      <c r="K413" s="171"/>
      <c r="L413" s="66"/>
      <c r="M413" s="192" t="b">
        <v>0</v>
      </c>
      <c r="N413" s="339"/>
      <c r="O413" s="340"/>
      <c r="P413" s="340"/>
      <c r="Q413" s="341"/>
      <c r="R413" s="192" t="b">
        <v>0</v>
      </c>
      <c r="S413" s="62"/>
      <c r="T413" s="57"/>
      <c r="U413" s="58"/>
      <c r="V413" s="59"/>
      <c r="Y413" s="60">
        <f t="shared" si="22"/>
        <v>0</v>
      </c>
      <c r="Z413" s="60" t="str">
        <f t="shared" si="27"/>
        <v/>
      </c>
      <c r="AA413" s="60" t="str">
        <f t="shared" si="27"/>
        <v/>
      </c>
      <c r="AB413" s="60" t="str">
        <f t="shared" si="27"/>
        <v/>
      </c>
      <c r="AC413" s="60" t="str">
        <f t="shared" si="27"/>
        <v/>
      </c>
    </row>
    <row r="414" spans="1:29" s="60" customFormat="1" ht="33.75" customHeight="1">
      <c r="A414" s="61">
        <v>393</v>
      </c>
      <c r="B414" s="339"/>
      <c r="C414" s="340"/>
      <c r="D414" s="341"/>
      <c r="E414" s="54"/>
      <c r="F414" s="62"/>
      <c r="G414" s="62"/>
      <c r="H414" s="62"/>
      <c r="I414" s="62"/>
      <c r="J414" s="178"/>
      <c r="K414" s="171"/>
      <c r="L414" s="66"/>
      <c r="M414" s="192" t="b">
        <v>0</v>
      </c>
      <c r="N414" s="339"/>
      <c r="O414" s="340"/>
      <c r="P414" s="340"/>
      <c r="Q414" s="341"/>
      <c r="R414" s="192" t="b">
        <v>0</v>
      </c>
      <c r="S414" s="62"/>
      <c r="T414" s="57"/>
      <c r="U414" s="58"/>
      <c r="V414" s="59"/>
      <c r="Y414" s="60">
        <f t="shared" si="22"/>
        <v>0</v>
      </c>
      <c r="Z414" s="60" t="str">
        <f t="shared" si="27"/>
        <v/>
      </c>
      <c r="AA414" s="60" t="str">
        <f t="shared" si="27"/>
        <v/>
      </c>
      <c r="AB414" s="60" t="str">
        <f t="shared" si="27"/>
        <v/>
      </c>
      <c r="AC414" s="60" t="str">
        <f t="shared" si="27"/>
        <v/>
      </c>
    </row>
    <row r="415" spans="1:29" s="60" customFormat="1" ht="33.75" customHeight="1">
      <c r="A415" s="61">
        <v>394</v>
      </c>
      <c r="B415" s="339"/>
      <c r="C415" s="340"/>
      <c r="D415" s="341"/>
      <c r="E415" s="54"/>
      <c r="F415" s="62"/>
      <c r="G415" s="62"/>
      <c r="H415" s="62"/>
      <c r="I415" s="62"/>
      <c r="J415" s="178"/>
      <c r="K415" s="171"/>
      <c r="L415" s="66"/>
      <c r="M415" s="192" t="b">
        <v>0</v>
      </c>
      <c r="N415" s="339"/>
      <c r="O415" s="340"/>
      <c r="P415" s="340"/>
      <c r="Q415" s="341"/>
      <c r="R415" s="192" t="b">
        <v>0</v>
      </c>
      <c r="S415" s="62"/>
      <c r="T415" s="57"/>
      <c r="U415" s="58"/>
      <c r="V415" s="59"/>
      <c r="Y415" s="60">
        <f t="shared" si="22"/>
        <v>0</v>
      </c>
      <c r="Z415" s="60" t="str">
        <f t="shared" si="27"/>
        <v/>
      </c>
      <c r="AA415" s="60" t="str">
        <f t="shared" si="27"/>
        <v/>
      </c>
      <c r="AB415" s="60" t="str">
        <f t="shared" si="27"/>
        <v/>
      </c>
      <c r="AC415" s="60" t="str">
        <f t="shared" si="27"/>
        <v/>
      </c>
    </row>
    <row r="416" spans="1:29" s="60" customFormat="1" ht="33.75" customHeight="1">
      <c r="A416" s="61">
        <v>395</v>
      </c>
      <c r="B416" s="339"/>
      <c r="C416" s="340"/>
      <c r="D416" s="341"/>
      <c r="E416" s="54"/>
      <c r="F416" s="62"/>
      <c r="G416" s="62"/>
      <c r="H416" s="62"/>
      <c r="I416" s="62"/>
      <c r="J416" s="178"/>
      <c r="K416" s="171"/>
      <c r="L416" s="66"/>
      <c r="M416" s="192" t="b">
        <v>0</v>
      </c>
      <c r="N416" s="339"/>
      <c r="O416" s="340"/>
      <c r="P416" s="340"/>
      <c r="Q416" s="341"/>
      <c r="R416" s="192" t="b">
        <v>0</v>
      </c>
      <c r="S416" s="62"/>
      <c r="T416" s="57"/>
      <c r="U416" s="58"/>
      <c r="V416" s="59"/>
      <c r="Y416" s="60">
        <f t="shared" si="22"/>
        <v>0</v>
      </c>
      <c r="Z416" s="60" t="str">
        <f t="shared" si="27"/>
        <v/>
      </c>
      <c r="AA416" s="60" t="str">
        <f t="shared" si="27"/>
        <v/>
      </c>
      <c r="AB416" s="60" t="str">
        <f t="shared" si="27"/>
        <v/>
      </c>
      <c r="AC416" s="60" t="str">
        <f t="shared" si="27"/>
        <v/>
      </c>
    </row>
    <row r="417" spans="1:29" s="60" customFormat="1" ht="33.75" customHeight="1">
      <c r="A417" s="61">
        <v>396</v>
      </c>
      <c r="B417" s="339"/>
      <c r="C417" s="340"/>
      <c r="D417" s="341"/>
      <c r="E417" s="54"/>
      <c r="F417" s="62"/>
      <c r="G417" s="62"/>
      <c r="H417" s="62"/>
      <c r="I417" s="62"/>
      <c r="J417" s="178"/>
      <c r="K417" s="171"/>
      <c r="L417" s="66"/>
      <c r="M417" s="192" t="b">
        <v>0</v>
      </c>
      <c r="N417" s="339"/>
      <c r="O417" s="340"/>
      <c r="P417" s="340"/>
      <c r="Q417" s="341"/>
      <c r="R417" s="192" t="b">
        <v>0</v>
      </c>
      <c r="S417" s="62"/>
      <c r="T417" s="57"/>
      <c r="U417" s="58"/>
      <c r="V417" s="59"/>
      <c r="Y417" s="60">
        <f t="shared" si="22"/>
        <v>0</v>
      </c>
      <c r="Z417" s="60" t="str">
        <f t="shared" si="27"/>
        <v/>
      </c>
      <c r="AA417" s="60" t="str">
        <f t="shared" si="27"/>
        <v/>
      </c>
      <c r="AB417" s="60" t="str">
        <f t="shared" si="27"/>
        <v/>
      </c>
      <c r="AC417" s="60" t="str">
        <f t="shared" si="27"/>
        <v/>
      </c>
    </row>
    <row r="418" spans="1:29" s="60" customFormat="1" ht="33.75" customHeight="1">
      <c r="A418" s="61">
        <v>397</v>
      </c>
      <c r="B418" s="339"/>
      <c r="C418" s="340"/>
      <c r="D418" s="341"/>
      <c r="E418" s="54"/>
      <c r="F418" s="62"/>
      <c r="G418" s="62"/>
      <c r="H418" s="62"/>
      <c r="I418" s="62"/>
      <c r="J418" s="178"/>
      <c r="K418" s="171"/>
      <c r="L418" s="66"/>
      <c r="M418" s="192" t="b">
        <v>0</v>
      </c>
      <c r="N418" s="339"/>
      <c r="O418" s="340"/>
      <c r="P418" s="340"/>
      <c r="Q418" s="341"/>
      <c r="R418" s="192" t="b">
        <v>0</v>
      </c>
      <c r="S418" s="62"/>
      <c r="T418" s="57"/>
      <c r="U418" s="58"/>
      <c r="V418" s="59"/>
      <c r="Y418" s="60">
        <f t="shared" si="22"/>
        <v>0</v>
      </c>
      <c r="Z418" s="60" t="str">
        <f t="shared" si="27"/>
        <v/>
      </c>
      <c r="AA418" s="60" t="str">
        <f t="shared" si="27"/>
        <v/>
      </c>
      <c r="AB418" s="60" t="str">
        <f t="shared" si="27"/>
        <v/>
      </c>
      <c r="AC418" s="60" t="str">
        <f t="shared" si="27"/>
        <v/>
      </c>
    </row>
    <row r="419" spans="1:29" s="60" customFormat="1" ht="33.75" customHeight="1">
      <c r="A419" s="61">
        <v>398</v>
      </c>
      <c r="B419" s="339"/>
      <c r="C419" s="340"/>
      <c r="D419" s="341"/>
      <c r="E419" s="54"/>
      <c r="F419" s="62"/>
      <c r="G419" s="62"/>
      <c r="H419" s="62"/>
      <c r="I419" s="62"/>
      <c r="J419" s="178"/>
      <c r="K419" s="171"/>
      <c r="L419" s="66"/>
      <c r="M419" s="192" t="b">
        <v>0</v>
      </c>
      <c r="N419" s="339"/>
      <c r="O419" s="340"/>
      <c r="P419" s="340"/>
      <c r="Q419" s="341"/>
      <c r="R419" s="192" t="b">
        <v>0</v>
      </c>
      <c r="S419" s="62"/>
      <c r="T419" s="57"/>
      <c r="U419" s="58"/>
      <c r="V419" s="59"/>
      <c r="Y419" s="60">
        <f t="shared" si="22"/>
        <v>0</v>
      </c>
      <c r="Z419" s="60" t="str">
        <f t="shared" si="27"/>
        <v/>
      </c>
      <c r="AA419" s="60" t="str">
        <f t="shared" si="27"/>
        <v/>
      </c>
      <c r="AB419" s="60" t="str">
        <f t="shared" si="27"/>
        <v/>
      </c>
      <c r="AC419" s="60" t="str">
        <f t="shared" si="27"/>
        <v/>
      </c>
    </row>
    <row r="420" spans="1:29" s="60" customFormat="1" ht="33.75" customHeight="1">
      <c r="A420" s="61">
        <v>399</v>
      </c>
      <c r="B420" s="339"/>
      <c r="C420" s="340"/>
      <c r="D420" s="341"/>
      <c r="E420" s="54"/>
      <c r="F420" s="62"/>
      <c r="G420" s="62"/>
      <c r="H420" s="62"/>
      <c r="I420" s="62"/>
      <c r="J420" s="178"/>
      <c r="K420" s="171"/>
      <c r="L420" s="66"/>
      <c r="M420" s="192" t="b">
        <v>0</v>
      </c>
      <c r="N420" s="339"/>
      <c r="O420" s="340"/>
      <c r="P420" s="340"/>
      <c r="Q420" s="341"/>
      <c r="R420" s="192" t="b">
        <v>0</v>
      </c>
      <c r="S420" s="62"/>
      <c r="T420" s="57"/>
      <c r="U420" s="58"/>
      <c r="V420" s="59"/>
      <c r="Y420" s="60">
        <f t="shared" si="22"/>
        <v>0</v>
      </c>
      <c r="Z420" s="60" t="str">
        <f t="shared" si="27"/>
        <v/>
      </c>
      <c r="AA420" s="60" t="str">
        <f t="shared" si="27"/>
        <v/>
      </c>
      <c r="AB420" s="60" t="str">
        <f t="shared" si="27"/>
        <v/>
      </c>
      <c r="AC420" s="60" t="str">
        <f t="shared" si="27"/>
        <v/>
      </c>
    </row>
    <row r="421" spans="1:29" s="60" customFormat="1" ht="33.75" customHeight="1">
      <c r="A421" s="61">
        <v>400</v>
      </c>
      <c r="B421" s="339"/>
      <c r="C421" s="340"/>
      <c r="D421" s="341"/>
      <c r="E421" s="54"/>
      <c r="F421" s="62"/>
      <c r="G421" s="62"/>
      <c r="H421" s="62"/>
      <c r="I421" s="62"/>
      <c r="J421" s="178"/>
      <c r="K421" s="171"/>
      <c r="L421" s="66">
        <f t="shared" si="21"/>
        <v>0</v>
      </c>
      <c r="M421" s="192" t="b">
        <v>0</v>
      </c>
      <c r="N421" s="339"/>
      <c r="O421" s="340"/>
      <c r="P421" s="340"/>
      <c r="Q421" s="341"/>
      <c r="R421" s="192" t="b">
        <v>0</v>
      </c>
      <c r="S421" s="62"/>
      <c r="T421" s="57" t="b">
        <v>0</v>
      </c>
      <c r="U421" s="58"/>
      <c r="V421" s="59">
        <f t="shared" si="19"/>
        <v>0</v>
      </c>
      <c r="Y421" s="60">
        <f t="shared" si="22"/>
        <v>0</v>
      </c>
      <c r="Z421" s="60" t="str">
        <f t="shared" si="27"/>
        <v/>
      </c>
      <c r="AA421" s="60" t="str">
        <f t="shared" si="27"/>
        <v/>
      </c>
      <c r="AB421" s="60" t="str">
        <f t="shared" si="27"/>
        <v/>
      </c>
      <c r="AC421" s="60" t="str">
        <f t="shared" si="27"/>
        <v/>
      </c>
    </row>
    <row r="422" spans="1:29"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29" ht="21" customHeight="1">
      <c r="A423" s="22"/>
      <c r="B423" s="8"/>
      <c r="C423" s="8"/>
      <c r="D423" s="22"/>
      <c r="E423" s="22"/>
      <c r="F423" s="22"/>
      <c r="G423" s="22"/>
      <c r="H423" s="22"/>
      <c r="I423" s="22"/>
      <c r="J423" s="22"/>
      <c r="K423" s="22"/>
      <c r="L423" s="22"/>
      <c r="M423" s="22"/>
      <c r="N423" s="22"/>
      <c r="O423" s="22"/>
      <c r="P423" s="22"/>
      <c r="Q423" s="22"/>
      <c r="R423" s="22"/>
    </row>
    <row r="424" spans="1:29" ht="21" customHeight="1">
      <c r="A424" s="22"/>
      <c r="B424" s="8"/>
      <c r="C424" s="8"/>
      <c r="D424" s="22"/>
      <c r="E424" s="22"/>
      <c r="F424" s="22"/>
      <c r="G424" s="22"/>
      <c r="H424" s="22"/>
      <c r="I424" s="22"/>
      <c r="J424" s="22"/>
      <c r="K424" s="22"/>
      <c r="L424" s="22"/>
      <c r="M424" s="22"/>
      <c r="N424" s="22"/>
      <c r="O424" s="22"/>
      <c r="P424" s="22"/>
      <c r="Q424" s="22"/>
      <c r="R424" s="22"/>
    </row>
    <row r="425" spans="1:29" ht="16.5" customHeight="1">
      <c r="A425" s="22"/>
      <c r="D425" s="22"/>
      <c r="E425" s="22"/>
      <c r="F425" s="22"/>
      <c r="G425" s="22"/>
      <c r="H425" s="22"/>
      <c r="I425" s="22"/>
      <c r="J425" s="22"/>
      <c r="K425" s="22"/>
      <c r="L425" s="22"/>
      <c r="M425" s="22"/>
      <c r="N425" s="22"/>
      <c r="O425" s="22"/>
      <c r="P425" s="22"/>
      <c r="Q425" s="22"/>
      <c r="R425" s="22"/>
    </row>
    <row r="426" spans="1:29">
      <c r="A426" s="22"/>
      <c r="B426" s="22"/>
      <c r="C426" s="22"/>
      <c r="D426" s="22"/>
      <c r="E426" s="22"/>
      <c r="F426" s="22"/>
      <c r="G426" s="22"/>
      <c r="H426" s="22"/>
      <c r="I426" s="22"/>
      <c r="J426" s="22"/>
      <c r="K426" s="22"/>
      <c r="L426" s="22"/>
      <c r="M426" s="22"/>
      <c r="N426" s="22"/>
      <c r="O426" s="22"/>
      <c r="P426" s="22"/>
      <c r="Q426" s="22"/>
      <c r="R426" s="22"/>
    </row>
  </sheetData>
  <sheetProtection algorithmName="SHA-512" hashValue="JaI/qSTr+xcY1UUE6n2NTcl4SfKI93t+f0g1YFuF/JoeBOWoU4DWg3cj2UEniTrs3RxGG9LHBAXdDhSNq5Aisw==" saltValue="8LBWnftZCNcKTp/i+jxZSQ==" spinCount="100000" sheet="1" selectLockedCells="1" autoFilter="0"/>
  <mergeCells count="867">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B67:D67"/>
    <mergeCell ref="B68:D68"/>
    <mergeCell ref="B69:D69"/>
    <mergeCell ref="B70:D70"/>
    <mergeCell ref="B71:D71"/>
    <mergeCell ref="B72:D72"/>
    <mergeCell ref="B73:D73"/>
    <mergeCell ref="B74:D74"/>
    <mergeCell ref="B75:D75"/>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92:D192"/>
    <mergeCell ref="B193:D193"/>
    <mergeCell ref="B194:D194"/>
    <mergeCell ref="B195:D195"/>
    <mergeCell ref="B196:D196"/>
    <mergeCell ref="B197:D197"/>
    <mergeCell ref="B186:D186"/>
    <mergeCell ref="B187:D187"/>
    <mergeCell ref="B188:D188"/>
    <mergeCell ref="B189:D189"/>
    <mergeCell ref="B190:D190"/>
    <mergeCell ref="B191:D191"/>
    <mergeCell ref="B204:D204"/>
    <mergeCell ref="B205:D205"/>
    <mergeCell ref="B206:D206"/>
    <mergeCell ref="B207:D207"/>
    <mergeCell ref="B208:D208"/>
    <mergeCell ref="B209:D209"/>
    <mergeCell ref="B198:D198"/>
    <mergeCell ref="B199:D199"/>
    <mergeCell ref="B200:D200"/>
    <mergeCell ref="B201:D201"/>
    <mergeCell ref="B202:D202"/>
    <mergeCell ref="B203:D203"/>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N19:Q21"/>
    <mergeCell ref="H16:H17"/>
    <mergeCell ref="A16:A17"/>
    <mergeCell ref="B16:B17"/>
    <mergeCell ref="N22:Q22"/>
    <mergeCell ref="N23:Q23"/>
    <mergeCell ref="N24:Q24"/>
    <mergeCell ref="N25:Q25"/>
    <mergeCell ref="P16:P17"/>
    <mergeCell ref="L16:L17"/>
    <mergeCell ref="M19:M21"/>
    <mergeCell ref="L19:L21"/>
    <mergeCell ref="N26:Q26"/>
    <mergeCell ref="N27:Q27"/>
    <mergeCell ref="N28:Q28"/>
    <mergeCell ref="N29:Q29"/>
    <mergeCell ref="N30:Q30"/>
    <mergeCell ref="N31:Q31"/>
    <mergeCell ref="N32:Q32"/>
    <mergeCell ref="N33:Q33"/>
    <mergeCell ref="N34:Q34"/>
    <mergeCell ref="N35:Q35"/>
    <mergeCell ref="N36:Q36"/>
    <mergeCell ref="N37:Q37"/>
    <mergeCell ref="N38:Q38"/>
    <mergeCell ref="N39:Q39"/>
    <mergeCell ref="N40:Q40"/>
    <mergeCell ref="N41:Q41"/>
    <mergeCell ref="N42:Q42"/>
    <mergeCell ref="N43:Q43"/>
    <mergeCell ref="N44:Q44"/>
    <mergeCell ref="N45:Q45"/>
    <mergeCell ref="N46:Q46"/>
    <mergeCell ref="N47:Q47"/>
    <mergeCell ref="N48:Q48"/>
    <mergeCell ref="N49:Q49"/>
    <mergeCell ref="N50:Q50"/>
    <mergeCell ref="N51:Q51"/>
    <mergeCell ref="N52:Q52"/>
    <mergeCell ref="N53:Q53"/>
    <mergeCell ref="N54:Q54"/>
    <mergeCell ref="N55:Q55"/>
    <mergeCell ref="N56:Q56"/>
    <mergeCell ref="N57:Q57"/>
    <mergeCell ref="N58:Q58"/>
    <mergeCell ref="N59:Q59"/>
    <mergeCell ref="N60:Q60"/>
    <mergeCell ref="N61:Q61"/>
    <mergeCell ref="N62:Q62"/>
    <mergeCell ref="N63:Q63"/>
    <mergeCell ref="N64:Q64"/>
    <mergeCell ref="N65:Q65"/>
    <mergeCell ref="N66:Q66"/>
    <mergeCell ref="N67:Q67"/>
    <mergeCell ref="N68:Q68"/>
    <mergeCell ref="N69:Q69"/>
    <mergeCell ref="N70:Q70"/>
    <mergeCell ref="N71:Q71"/>
    <mergeCell ref="N72:Q72"/>
    <mergeCell ref="N73:Q73"/>
    <mergeCell ref="N74:Q74"/>
    <mergeCell ref="N75:Q75"/>
    <mergeCell ref="N76:Q76"/>
    <mergeCell ref="N77:Q77"/>
    <mergeCell ref="N78:Q78"/>
    <mergeCell ref="N79:Q79"/>
    <mergeCell ref="N80:Q80"/>
    <mergeCell ref="N81:Q81"/>
    <mergeCell ref="N82:Q82"/>
    <mergeCell ref="N83:Q83"/>
    <mergeCell ref="N84:Q84"/>
    <mergeCell ref="N85:Q85"/>
    <mergeCell ref="N86:Q86"/>
    <mergeCell ref="N87:Q87"/>
    <mergeCell ref="N88:Q88"/>
    <mergeCell ref="N89:Q89"/>
    <mergeCell ref="N90:Q90"/>
    <mergeCell ref="N91:Q91"/>
    <mergeCell ref="N92:Q92"/>
    <mergeCell ref="N93:Q93"/>
    <mergeCell ref="N94:Q94"/>
    <mergeCell ref="N95:Q95"/>
    <mergeCell ref="N96:Q96"/>
    <mergeCell ref="N97:Q97"/>
    <mergeCell ref="N98:Q98"/>
    <mergeCell ref="N99:Q99"/>
    <mergeCell ref="N100:Q100"/>
    <mergeCell ref="N101:Q101"/>
    <mergeCell ref="N102:Q102"/>
    <mergeCell ref="N103:Q103"/>
    <mergeCell ref="N104:Q104"/>
    <mergeCell ref="N105:Q105"/>
    <mergeCell ref="N106:Q106"/>
    <mergeCell ref="N107:Q107"/>
    <mergeCell ref="N108:Q108"/>
    <mergeCell ref="N109:Q109"/>
    <mergeCell ref="N110:Q110"/>
    <mergeCell ref="N111:Q111"/>
    <mergeCell ref="N112:Q112"/>
    <mergeCell ref="N113:Q113"/>
    <mergeCell ref="N114:Q114"/>
    <mergeCell ref="N115:Q115"/>
    <mergeCell ref="N116:Q116"/>
    <mergeCell ref="N117:Q117"/>
    <mergeCell ref="N118:Q118"/>
    <mergeCell ref="N119:Q119"/>
    <mergeCell ref="N120:Q120"/>
    <mergeCell ref="N121:Q121"/>
    <mergeCell ref="N122:Q122"/>
    <mergeCell ref="N123:Q123"/>
    <mergeCell ref="N124:Q124"/>
    <mergeCell ref="N125:Q125"/>
    <mergeCell ref="N126:Q126"/>
    <mergeCell ref="N127:Q127"/>
    <mergeCell ref="N128:Q128"/>
    <mergeCell ref="N129:Q129"/>
    <mergeCell ref="N130:Q130"/>
    <mergeCell ref="N131:Q131"/>
    <mergeCell ref="N132:Q132"/>
    <mergeCell ref="N133:Q133"/>
    <mergeCell ref="N134:Q134"/>
    <mergeCell ref="N135:Q135"/>
    <mergeCell ref="N136:Q136"/>
    <mergeCell ref="N137:Q137"/>
    <mergeCell ref="N138:Q138"/>
    <mergeCell ref="N139:Q139"/>
    <mergeCell ref="N140:Q140"/>
    <mergeCell ref="N141:Q141"/>
    <mergeCell ref="N142:Q142"/>
    <mergeCell ref="N143:Q143"/>
    <mergeCell ref="N144:Q144"/>
    <mergeCell ref="N145:Q145"/>
    <mergeCell ref="N146:Q146"/>
    <mergeCell ref="N147:Q147"/>
    <mergeCell ref="N148:Q148"/>
    <mergeCell ref="N149:Q149"/>
    <mergeCell ref="N150:Q150"/>
    <mergeCell ref="N151:Q151"/>
    <mergeCell ref="N152:Q152"/>
    <mergeCell ref="N153:Q153"/>
    <mergeCell ref="N154:Q154"/>
    <mergeCell ref="N155:Q155"/>
    <mergeCell ref="N156:Q156"/>
    <mergeCell ref="N157:Q157"/>
    <mergeCell ref="N158:Q158"/>
    <mergeCell ref="N159:Q159"/>
    <mergeCell ref="N160:Q160"/>
    <mergeCell ref="N161:Q161"/>
    <mergeCell ref="N162:Q162"/>
    <mergeCell ref="N163:Q163"/>
    <mergeCell ref="N164:Q164"/>
    <mergeCell ref="N165:Q165"/>
    <mergeCell ref="N166:Q166"/>
    <mergeCell ref="N167:Q167"/>
    <mergeCell ref="N168:Q168"/>
    <mergeCell ref="N169:Q169"/>
    <mergeCell ref="N170:Q170"/>
    <mergeCell ref="N171:Q171"/>
    <mergeCell ref="N172:Q172"/>
    <mergeCell ref="N173:Q173"/>
    <mergeCell ref="N174:Q174"/>
    <mergeCell ref="N175:Q175"/>
    <mergeCell ref="N176:Q176"/>
    <mergeCell ref="N177:Q177"/>
    <mergeCell ref="N178:Q178"/>
    <mergeCell ref="N179:Q179"/>
    <mergeCell ref="N180:Q180"/>
    <mergeCell ref="N181:Q181"/>
    <mergeCell ref="N182:Q182"/>
    <mergeCell ref="N183:Q183"/>
    <mergeCell ref="N184:Q184"/>
    <mergeCell ref="N185:Q185"/>
    <mergeCell ref="N186:Q186"/>
    <mergeCell ref="N187:Q187"/>
    <mergeCell ref="N188:Q188"/>
    <mergeCell ref="N189:Q189"/>
    <mergeCell ref="N190:Q190"/>
    <mergeCell ref="N191:Q191"/>
    <mergeCell ref="N192:Q192"/>
    <mergeCell ref="N193:Q193"/>
    <mergeCell ref="N194:Q194"/>
    <mergeCell ref="N195:Q195"/>
    <mergeCell ref="N196:Q196"/>
    <mergeCell ref="N197:Q197"/>
    <mergeCell ref="N198:Q198"/>
    <mergeCell ref="N199:Q199"/>
    <mergeCell ref="N200:Q200"/>
    <mergeCell ref="N201:Q201"/>
    <mergeCell ref="N202:Q202"/>
    <mergeCell ref="N203:Q203"/>
    <mergeCell ref="N204:Q204"/>
    <mergeCell ref="N205:Q205"/>
    <mergeCell ref="N206:Q206"/>
    <mergeCell ref="N207:Q207"/>
    <mergeCell ref="N208:Q208"/>
    <mergeCell ref="N209:Q209"/>
    <mergeCell ref="N210:Q210"/>
    <mergeCell ref="N211:Q211"/>
    <mergeCell ref="N212:Q212"/>
    <mergeCell ref="N213:Q213"/>
    <mergeCell ref="N214:Q214"/>
    <mergeCell ref="N215:Q215"/>
    <mergeCell ref="N216:Q216"/>
    <mergeCell ref="N217:Q217"/>
    <mergeCell ref="N218:Q218"/>
    <mergeCell ref="N219:Q219"/>
    <mergeCell ref="N220:Q220"/>
    <mergeCell ref="N221:Q221"/>
    <mergeCell ref="N222:Q222"/>
    <mergeCell ref="N223:Q223"/>
    <mergeCell ref="N224:Q224"/>
    <mergeCell ref="N225:Q225"/>
    <mergeCell ref="N226:Q226"/>
    <mergeCell ref="N227:Q227"/>
    <mergeCell ref="N228:Q228"/>
    <mergeCell ref="N229:Q229"/>
    <mergeCell ref="N230:Q230"/>
    <mergeCell ref="N231:Q231"/>
    <mergeCell ref="N232:Q232"/>
    <mergeCell ref="N233:Q233"/>
    <mergeCell ref="N234:Q234"/>
    <mergeCell ref="N235:Q235"/>
    <mergeCell ref="N236:Q236"/>
    <mergeCell ref="N237:Q237"/>
    <mergeCell ref="N238:Q238"/>
    <mergeCell ref="N239:Q239"/>
    <mergeCell ref="N240:Q240"/>
    <mergeCell ref="N241:Q241"/>
    <mergeCell ref="N242:Q242"/>
    <mergeCell ref="N243:Q243"/>
    <mergeCell ref="N244:Q244"/>
    <mergeCell ref="N245:Q245"/>
    <mergeCell ref="N246:Q246"/>
    <mergeCell ref="N247:Q247"/>
    <mergeCell ref="N248:Q248"/>
    <mergeCell ref="N249:Q249"/>
    <mergeCell ref="N250:Q250"/>
    <mergeCell ref="N251:Q251"/>
    <mergeCell ref="N252:Q252"/>
    <mergeCell ref="N253:Q253"/>
    <mergeCell ref="N254:Q254"/>
    <mergeCell ref="N255:Q255"/>
    <mergeCell ref="N256:Q256"/>
    <mergeCell ref="N257:Q257"/>
    <mergeCell ref="N258:Q258"/>
    <mergeCell ref="N259:Q259"/>
    <mergeCell ref="N260:Q260"/>
    <mergeCell ref="N261:Q261"/>
    <mergeCell ref="N262:Q262"/>
    <mergeCell ref="N263:Q263"/>
    <mergeCell ref="N264:Q264"/>
    <mergeCell ref="N265:Q265"/>
    <mergeCell ref="N266:Q266"/>
    <mergeCell ref="N267:Q267"/>
    <mergeCell ref="N268:Q268"/>
    <mergeCell ref="N269:Q269"/>
    <mergeCell ref="N270:Q270"/>
    <mergeCell ref="N271:Q271"/>
    <mergeCell ref="N272:Q272"/>
    <mergeCell ref="N273:Q273"/>
    <mergeCell ref="N274:Q274"/>
    <mergeCell ref="N275:Q275"/>
    <mergeCell ref="N276:Q276"/>
    <mergeCell ref="N277:Q277"/>
    <mergeCell ref="N278:Q278"/>
    <mergeCell ref="N279:Q279"/>
    <mergeCell ref="N280:Q280"/>
    <mergeCell ref="N281:Q281"/>
    <mergeCell ref="N282:Q282"/>
    <mergeCell ref="N283:Q283"/>
    <mergeCell ref="N284:Q284"/>
    <mergeCell ref="N285:Q285"/>
    <mergeCell ref="N286:Q28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B308:D308"/>
    <mergeCell ref="B309:D309"/>
    <mergeCell ref="B310:D310"/>
    <mergeCell ref="B311:D311"/>
    <mergeCell ref="B312:D312"/>
    <mergeCell ref="B313:D313"/>
    <mergeCell ref="B314:D314"/>
    <mergeCell ref="B315:D315"/>
    <mergeCell ref="B316:D316"/>
    <mergeCell ref="B317:D317"/>
    <mergeCell ref="B318:D318"/>
    <mergeCell ref="B319:D319"/>
    <mergeCell ref="B320:D320"/>
    <mergeCell ref="B321:D321"/>
    <mergeCell ref="B322:D322"/>
    <mergeCell ref="B323:D323"/>
    <mergeCell ref="B324:D324"/>
    <mergeCell ref="B325:D325"/>
    <mergeCell ref="B326:D326"/>
    <mergeCell ref="B327:D327"/>
    <mergeCell ref="B328:D328"/>
    <mergeCell ref="B329:D329"/>
    <mergeCell ref="B330:D330"/>
    <mergeCell ref="B331:D331"/>
    <mergeCell ref="B332:D332"/>
    <mergeCell ref="B333:D333"/>
    <mergeCell ref="B334:D334"/>
    <mergeCell ref="B335:D335"/>
    <mergeCell ref="B336:D336"/>
    <mergeCell ref="B337:D337"/>
    <mergeCell ref="B338:D338"/>
    <mergeCell ref="B339:D339"/>
    <mergeCell ref="B340:D340"/>
    <mergeCell ref="B341:D341"/>
    <mergeCell ref="B342:D342"/>
    <mergeCell ref="B343:D343"/>
    <mergeCell ref="B344:D344"/>
    <mergeCell ref="B345:D345"/>
    <mergeCell ref="B346:D346"/>
    <mergeCell ref="B347:D347"/>
    <mergeCell ref="B348:D348"/>
    <mergeCell ref="B349:D349"/>
    <mergeCell ref="B350:D350"/>
    <mergeCell ref="B351:D351"/>
    <mergeCell ref="B352:D352"/>
    <mergeCell ref="B353:D353"/>
    <mergeCell ref="B354:D354"/>
    <mergeCell ref="B355:D355"/>
    <mergeCell ref="B356:D356"/>
    <mergeCell ref="B357:D357"/>
    <mergeCell ref="B358:D358"/>
    <mergeCell ref="B359:D359"/>
    <mergeCell ref="B360:D360"/>
    <mergeCell ref="B361:D361"/>
    <mergeCell ref="B362:D362"/>
    <mergeCell ref="B363:D363"/>
    <mergeCell ref="B364:D364"/>
    <mergeCell ref="B365:D365"/>
    <mergeCell ref="B366:D366"/>
    <mergeCell ref="B367:D367"/>
    <mergeCell ref="B368:D368"/>
    <mergeCell ref="B369:D369"/>
    <mergeCell ref="B370:D370"/>
    <mergeCell ref="B371:D371"/>
    <mergeCell ref="B372:D372"/>
    <mergeCell ref="B373:D373"/>
    <mergeCell ref="B374:D374"/>
    <mergeCell ref="B375:D375"/>
    <mergeCell ref="B376:D376"/>
    <mergeCell ref="B377:D377"/>
    <mergeCell ref="B378:D378"/>
    <mergeCell ref="B379:D379"/>
    <mergeCell ref="B380:D380"/>
    <mergeCell ref="B381:D381"/>
    <mergeCell ref="B382:D382"/>
    <mergeCell ref="B383:D383"/>
    <mergeCell ref="B384:D384"/>
    <mergeCell ref="B385:D385"/>
    <mergeCell ref="B386:D386"/>
    <mergeCell ref="B387:D387"/>
    <mergeCell ref="B388:D388"/>
    <mergeCell ref="B389:D389"/>
    <mergeCell ref="B390:D390"/>
    <mergeCell ref="B391:D391"/>
    <mergeCell ref="B392:D392"/>
    <mergeCell ref="B393:D393"/>
    <mergeCell ref="B394:D394"/>
    <mergeCell ref="B395:D395"/>
    <mergeCell ref="B396:D396"/>
    <mergeCell ref="B397:D397"/>
    <mergeCell ref="B398:D398"/>
    <mergeCell ref="B399:D399"/>
    <mergeCell ref="B400:D400"/>
    <mergeCell ref="B401:D401"/>
    <mergeCell ref="B402:D402"/>
    <mergeCell ref="B403:D403"/>
    <mergeCell ref="B404:D404"/>
    <mergeCell ref="B405:D405"/>
    <mergeCell ref="B406:D406"/>
    <mergeCell ref="B407:D407"/>
    <mergeCell ref="B408:D408"/>
    <mergeCell ref="B409:D409"/>
    <mergeCell ref="B410:D410"/>
    <mergeCell ref="B411:D411"/>
    <mergeCell ref="B412:D412"/>
    <mergeCell ref="B413:D413"/>
    <mergeCell ref="B414:D414"/>
    <mergeCell ref="B415:D415"/>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N329:Q329"/>
    <mergeCell ref="N330:Q330"/>
    <mergeCell ref="N331:Q331"/>
    <mergeCell ref="N332:Q332"/>
    <mergeCell ref="N333:Q333"/>
    <mergeCell ref="N334:Q334"/>
    <mergeCell ref="N335:Q335"/>
    <mergeCell ref="N336:Q336"/>
    <mergeCell ref="N337:Q337"/>
    <mergeCell ref="N338:Q338"/>
    <mergeCell ref="N339:Q339"/>
    <mergeCell ref="N340:Q340"/>
    <mergeCell ref="N341:Q341"/>
    <mergeCell ref="N342:Q342"/>
    <mergeCell ref="N343:Q343"/>
    <mergeCell ref="N344:Q344"/>
    <mergeCell ref="N345:Q345"/>
    <mergeCell ref="N346:Q346"/>
    <mergeCell ref="N347:Q347"/>
    <mergeCell ref="N348:Q348"/>
    <mergeCell ref="N349:Q349"/>
    <mergeCell ref="N350:Q350"/>
    <mergeCell ref="N351:Q351"/>
    <mergeCell ref="N352:Q352"/>
    <mergeCell ref="N353:Q353"/>
    <mergeCell ref="N354:Q354"/>
    <mergeCell ref="N355:Q355"/>
    <mergeCell ref="N356:Q356"/>
    <mergeCell ref="N357:Q357"/>
    <mergeCell ref="N358:Q358"/>
    <mergeCell ref="N359:Q359"/>
    <mergeCell ref="N360:Q360"/>
    <mergeCell ref="N361:Q361"/>
    <mergeCell ref="N362:Q362"/>
    <mergeCell ref="N363:Q363"/>
    <mergeCell ref="N364:Q364"/>
    <mergeCell ref="N365:Q365"/>
    <mergeCell ref="N366:Q366"/>
    <mergeCell ref="N367:Q367"/>
    <mergeCell ref="N368:Q368"/>
    <mergeCell ref="N369:Q369"/>
    <mergeCell ref="N370:Q370"/>
    <mergeCell ref="N371:Q371"/>
    <mergeCell ref="N372:Q372"/>
    <mergeCell ref="N373:Q373"/>
    <mergeCell ref="N374:Q374"/>
    <mergeCell ref="N375:Q375"/>
    <mergeCell ref="N376:Q376"/>
    <mergeCell ref="N377:Q377"/>
    <mergeCell ref="N378:Q378"/>
    <mergeCell ref="N379:Q379"/>
    <mergeCell ref="N380:Q380"/>
    <mergeCell ref="N381:Q381"/>
    <mergeCell ref="N382:Q382"/>
    <mergeCell ref="N383:Q383"/>
    <mergeCell ref="N384:Q384"/>
    <mergeCell ref="N385:Q385"/>
    <mergeCell ref="N386:Q386"/>
    <mergeCell ref="N387:Q387"/>
    <mergeCell ref="N388:Q388"/>
    <mergeCell ref="N389:Q389"/>
    <mergeCell ref="N390:Q390"/>
    <mergeCell ref="N391:Q391"/>
    <mergeCell ref="N392:Q392"/>
    <mergeCell ref="N393:Q393"/>
    <mergeCell ref="N394:Q394"/>
    <mergeCell ref="N395:Q395"/>
    <mergeCell ref="N396:Q396"/>
    <mergeCell ref="N397:Q397"/>
    <mergeCell ref="N398:Q398"/>
    <mergeCell ref="N399:Q399"/>
    <mergeCell ref="N400:Q400"/>
    <mergeCell ref="N401:Q401"/>
    <mergeCell ref="N402:Q402"/>
    <mergeCell ref="N403:Q403"/>
    <mergeCell ref="N404:Q404"/>
    <mergeCell ref="N405:Q405"/>
    <mergeCell ref="N406:Q406"/>
    <mergeCell ref="N407:Q407"/>
    <mergeCell ref="N408:Q408"/>
    <mergeCell ref="N409:Q409"/>
    <mergeCell ref="N419:Q419"/>
    <mergeCell ref="N420:Q420"/>
    <mergeCell ref="N410:Q410"/>
    <mergeCell ref="N411:Q411"/>
    <mergeCell ref="N412:Q412"/>
    <mergeCell ref="N413:Q413"/>
    <mergeCell ref="N414:Q414"/>
    <mergeCell ref="N415:Q415"/>
    <mergeCell ref="N416:Q416"/>
    <mergeCell ref="N417:Q417"/>
    <mergeCell ref="N418:Q418"/>
  </mergeCells>
  <phoneticPr fontId="1"/>
  <conditionalFormatting sqref="B22:D300 B301:B420 B421:D421">
    <cfRule type="containsBlanks" dxfId="103" priority="4">
      <formula>LEN(TRIM(B22))=0</formula>
    </cfRule>
  </conditionalFormatting>
  <conditionalFormatting sqref="E22:E421">
    <cfRule type="expression" dxfId="102" priority="12">
      <formula>IF($B22="","",IF($E22="",1,""))=1</formula>
    </cfRule>
  </conditionalFormatting>
  <conditionalFormatting sqref="F22:F421">
    <cfRule type="expression" dxfId="101" priority="11">
      <formula>IF($M$9&lt;1,"",IF($B22="","",IF($J22:$K22="",IF($F22="",1,""),"")))=1</formula>
    </cfRule>
  </conditionalFormatting>
  <conditionalFormatting sqref="G22:G421">
    <cfRule type="expression" dxfId="100" priority="10">
      <formula>IF($M$9&lt;2,"",IF($B22="","",IF($J22="",IF($G22="",1,""),"")))=1</formula>
    </cfRule>
  </conditionalFormatting>
  <conditionalFormatting sqref="H22:H421">
    <cfRule type="expression" dxfId="99" priority="9">
      <formula>IF($M$9&lt;3,"",IF($B22="","",IF($J22="",IF($H22="",1,""),"")))=1</formula>
    </cfRule>
  </conditionalFormatting>
  <conditionalFormatting sqref="I22:I421">
    <cfRule type="expression" dxfId="98" priority="8">
      <formula>IF($M$9&lt;4,"",IF($B22="","",IF($J22="",IF($I22="",1,""),"")))=1</formula>
    </cfRule>
  </conditionalFormatting>
  <conditionalFormatting sqref="J7:K7 J12:S12">
    <cfRule type="containsBlanks" dxfId="97" priority="5">
      <formula>LEN(TRIM(J7))=0</formula>
    </cfRule>
  </conditionalFormatting>
  <conditionalFormatting sqref="K22:K421">
    <cfRule type="expression" dxfId="96" priority="18">
      <formula>IF(OR(COUNTA($J22)=0,COUNTA($J22:$K22)=2),"",1)=1</formula>
    </cfRule>
  </conditionalFormatting>
  <conditionalFormatting sqref="M22:M421 R22:R421">
    <cfRule type="expression" dxfId="95" priority="2">
      <formula>IF(M22=TRUE,1,0)=1</formula>
    </cfRule>
  </conditionalFormatting>
  <conditionalFormatting sqref="N22:Q300 N301:N421">
    <cfRule type="expression" dxfId="94" priority="1">
      <formula>IF($B22="","",IF($N22="",1,0))=1</formula>
    </cfRule>
  </conditionalFormatting>
  <conditionalFormatting sqref="P6 R6 M6:M10 A7:I7 I8:K10 D8:G12 I11:S11">
    <cfRule type="containsBlanks" dxfId="93" priority="3">
      <formula>LEN(TRIM(A6))=0</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ignoredErrors>
    <ignoredError sqref="L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pageSetUpPr fitToPage="1"/>
  </sheetPr>
  <dimension ref="A1:CX61"/>
  <sheetViews>
    <sheetView showGridLines="0" showZeros="0" tabSelected="1" view="pageBreakPreview" topLeftCell="A24" zoomScale="85" zoomScaleNormal="70" zoomScaleSheetLayoutView="85" workbookViewId="0">
      <selection activeCell="J20" sqref="J20:O20"/>
    </sheetView>
  </sheetViews>
  <sheetFormatPr defaultColWidth="2.25" defaultRowHeight="14.25"/>
  <cols>
    <col min="1" max="1" width="1.875" style="30" customWidth="1"/>
    <col min="2" max="2" width="6.25" style="30" customWidth="1"/>
    <col min="3" max="4" width="2.625" style="30" customWidth="1"/>
    <col min="5" max="5" width="5.5" style="30" customWidth="1"/>
    <col min="6" max="9" width="2.625" style="30" customWidth="1"/>
    <col min="10" max="35" width="3.125" style="30" customWidth="1"/>
    <col min="36" max="41" width="3.25" style="30" customWidth="1"/>
    <col min="42" max="42" width="6.375" style="30" customWidth="1"/>
    <col min="43" max="79" width="3.25" style="30" customWidth="1"/>
    <col min="80" max="16384" width="2.25" style="30"/>
  </cols>
  <sheetData>
    <row r="1" spans="1:102" ht="33" customHeight="1">
      <c r="A1" s="28"/>
      <c r="B1" s="757" t="s">
        <v>131</v>
      </c>
      <c r="C1" s="757"/>
      <c r="D1" s="757"/>
      <c r="E1" s="757"/>
      <c r="F1" s="757"/>
      <c r="G1" s="757"/>
      <c r="H1" s="757"/>
      <c r="I1" s="757"/>
      <c r="J1" s="757"/>
      <c r="K1" s="757"/>
      <c r="L1" s="757"/>
      <c r="M1" s="757"/>
      <c r="N1" s="757"/>
      <c r="O1" s="757"/>
      <c r="P1" s="754" t="s">
        <v>168</v>
      </c>
      <c r="Q1" s="755"/>
      <c r="R1" s="755"/>
      <c r="S1" s="755"/>
      <c r="T1" s="755"/>
      <c r="U1" s="755"/>
      <c r="V1" s="755"/>
      <c r="W1" s="755"/>
      <c r="X1" s="755"/>
      <c r="Y1" s="755"/>
      <c r="Z1" s="755"/>
      <c r="AA1" s="755"/>
      <c r="AB1" s="755"/>
      <c r="AC1" s="755"/>
      <c r="AD1" s="755"/>
      <c r="AE1" s="755"/>
      <c r="AF1" s="755"/>
      <c r="AG1" s="755"/>
      <c r="AH1" s="755"/>
      <c r="AI1" s="755"/>
      <c r="AJ1" s="755"/>
      <c r="AK1" s="755"/>
      <c r="AL1" s="755"/>
      <c r="AM1" s="756"/>
      <c r="AN1" s="29"/>
      <c r="AO1" s="29"/>
      <c r="AP1" s="744"/>
      <c r="AQ1" s="744"/>
      <c r="AR1" s="744"/>
      <c r="AS1" s="744"/>
      <c r="AT1" s="744"/>
      <c r="AU1" s="744"/>
      <c r="AV1" s="744"/>
      <c r="AW1" s="744"/>
      <c r="AX1" s="744"/>
      <c r="AY1" s="744"/>
      <c r="AZ1" s="744"/>
      <c r="BA1" s="744"/>
      <c r="BB1" s="744"/>
      <c r="BC1" s="744"/>
      <c r="BD1" s="744"/>
      <c r="BE1" s="744"/>
      <c r="BF1" s="744"/>
      <c r="BG1" s="744"/>
      <c r="BH1" s="744"/>
      <c r="BI1" s="744"/>
      <c r="BJ1" s="744"/>
      <c r="BK1" s="744"/>
      <c r="BL1" s="744"/>
      <c r="BM1" s="744"/>
      <c r="BN1" s="744"/>
      <c r="BO1" s="744"/>
      <c r="BP1" s="744"/>
      <c r="BQ1" s="744"/>
      <c r="BR1" s="744"/>
      <c r="BS1" s="744"/>
      <c r="BT1" s="744"/>
      <c r="BU1" s="744"/>
      <c r="BV1" s="744"/>
      <c r="BW1" s="744"/>
      <c r="BX1" s="744"/>
      <c r="BY1" s="744"/>
      <c r="BZ1" s="744"/>
      <c r="CA1" s="744"/>
    </row>
    <row r="2" spans="1:102" ht="6" customHeight="1" thickBot="1">
      <c r="A2" s="31"/>
      <c r="B2" s="757"/>
      <c r="C2" s="757"/>
      <c r="D2" s="757"/>
      <c r="E2" s="757"/>
      <c r="F2" s="757"/>
      <c r="G2" s="757"/>
      <c r="H2" s="757"/>
      <c r="I2" s="757"/>
      <c r="J2" s="757"/>
      <c r="K2" s="757"/>
      <c r="L2" s="757"/>
      <c r="M2" s="757"/>
      <c r="N2" s="757"/>
      <c r="O2" s="757"/>
      <c r="P2" s="32"/>
      <c r="Q2" s="32"/>
      <c r="R2" s="32"/>
      <c r="S2" s="32"/>
      <c r="T2" s="32"/>
      <c r="U2" s="32"/>
      <c r="V2" s="32"/>
      <c r="W2" s="32"/>
      <c r="X2" s="32"/>
      <c r="Y2" s="33"/>
      <c r="Z2" s="33"/>
      <c r="AM2" s="34"/>
      <c r="AN2" s="34"/>
      <c r="AO2" s="34"/>
    </row>
    <row r="3" spans="1:102" ht="16.149999999999999" customHeight="1" thickTop="1">
      <c r="B3" s="757"/>
      <c r="C3" s="757"/>
      <c r="D3" s="757"/>
      <c r="E3" s="757"/>
      <c r="F3" s="757"/>
      <c r="G3" s="757"/>
      <c r="H3" s="757"/>
      <c r="I3" s="757"/>
      <c r="J3" s="757"/>
      <c r="K3" s="757"/>
      <c r="L3" s="757"/>
      <c r="M3" s="757"/>
      <c r="N3" s="757"/>
      <c r="O3" s="757"/>
      <c r="P3" s="32"/>
      <c r="Q3" s="32"/>
      <c r="R3" s="32"/>
      <c r="S3" s="32"/>
      <c r="T3" s="32"/>
      <c r="U3" s="32"/>
      <c r="V3" s="32"/>
      <c r="W3" s="32"/>
      <c r="X3" s="32"/>
      <c r="Z3" s="588" t="s">
        <v>78</v>
      </c>
      <c r="AA3" s="589"/>
      <c r="AB3" s="589"/>
      <c r="AC3" s="589"/>
      <c r="AD3" s="589"/>
      <c r="AE3" s="589"/>
      <c r="AF3" s="589"/>
      <c r="AG3" s="589"/>
      <c r="AH3" s="589"/>
      <c r="AI3" s="589"/>
      <c r="AJ3" s="589"/>
      <c r="AK3" s="590"/>
      <c r="AL3" s="594"/>
      <c r="AM3" s="595"/>
      <c r="AN3" s="35"/>
      <c r="AO3" s="35"/>
      <c r="AP3" s="519" t="s">
        <v>81</v>
      </c>
      <c r="AQ3" s="520"/>
      <c r="AR3" s="651">
        <f>宿泊者名簿!A7</f>
        <v>0</v>
      </c>
      <c r="AS3" s="652"/>
      <c r="AT3" s="652"/>
      <c r="AU3" s="652"/>
      <c r="AV3" s="652"/>
      <c r="AW3" s="652"/>
      <c r="AX3" s="652"/>
      <c r="AY3" s="652"/>
      <c r="AZ3" s="652"/>
      <c r="BA3" s="652"/>
      <c r="BB3" s="652"/>
      <c r="BC3" s="652"/>
      <c r="BD3" s="652"/>
      <c r="BE3" s="652"/>
      <c r="BF3" s="652"/>
      <c r="BG3" s="652"/>
      <c r="BH3" s="652"/>
      <c r="BI3" s="652"/>
      <c r="BJ3" s="652"/>
      <c r="BK3" s="652"/>
      <c r="BL3" s="652"/>
      <c r="BM3" s="652"/>
      <c r="BN3" s="652"/>
      <c r="BO3" s="652"/>
      <c r="BP3" s="652"/>
      <c r="BQ3" s="652"/>
      <c r="BR3" s="652"/>
      <c r="BS3" s="652"/>
      <c r="BT3" s="652"/>
      <c r="BU3" s="652"/>
      <c r="BV3" s="652"/>
      <c r="BW3" s="652"/>
      <c r="BX3" s="652"/>
      <c r="BY3" s="652"/>
      <c r="BZ3" s="652"/>
      <c r="CA3" s="653"/>
      <c r="CE3" s="629"/>
      <c r="CF3" s="629"/>
      <c r="CG3" s="629"/>
      <c r="CH3" s="629"/>
      <c r="CI3" s="629"/>
      <c r="CJ3" s="629"/>
      <c r="CK3" s="629"/>
      <c r="CL3" s="629"/>
      <c r="CM3" s="629"/>
      <c r="CN3" s="629"/>
      <c r="CO3" s="629"/>
      <c r="CP3" s="629"/>
      <c r="CQ3" s="629"/>
      <c r="CR3" s="629"/>
      <c r="CS3" s="629"/>
      <c r="CT3" s="629"/>
      <c r="CU3" s="629"/>
      <c r="CV3" s="629"/>
      <c r="CW3" s="629"/>
      <c r="CX3" s="629"/>
    </row>
    <row r="4" spans="1:102" ht="16.5" customHeight="1" thickBot="1">
      <c r="B4" s="746" t="s">
        <v>150</v>
      </c>
      <c r="C4" s="746"/>
      <c r="D4" s="746"/>
      <c r="E4" s="746"/>
      <c r="F4" s="746"/>
      <c r="G4" s="746"/>
      <c r="H4" s="746"/>
      <c r="I4" s="746"/>
      <c r="J4" s="746"/>
      <c r="K4" s="746"/>
      <c r="L4" s="746"/>
      <c r="M4" s="746"/>
      <c r="N4" s="746"/>
      <c r="O4" s="746"/>
      <c r="P4" s="746"/>
      <c r="Q4" s="746"/>
      <c r="R4" s="746"/>
      <c r="S4" s="746"/>
      <c r="T4" s="746"/>
      <c r="U4" s="746"/>
      <c r="V4" s="746"/>
      <c r="W4" s="746"/>
      <c r="X4" s="746"/>
      <c r="Y4" s="746"/>
      <c r="Z4" s="591"/>
      <c r="AA4" s="592"/>
      <c r="AB4" s="592"/>
      <c r="AC4" s="592"/>
      <c r="AD4" s="592"/>
      <c r="AE4" s="592"/>
      <c r="AF4" s="592"/>
      <c r="AG4" s="592"/>
      <c r="AH4" s="592"/>
      <c r="AI4" s="592"/>
      <c r="AJ4" s="592"/>
      <c r="AK4" s="593"/>
      <c r="AL4" s="596"/>
      <c r="AM4" s="597"/>
      <c r="AP4" s="521"/>
      <c r="AQ4" s="522"/>
      <c r="AR4" s="654"/>
      <c r="AS4" s="655"/>
      <c r="AT4" s="655"/>
      <c r="AU4" s="655"/>
      <c r="AV4" s="655"/>
      <c r="AW4" s="655"/>
      <c r="AX4" s="655"/>
      <c r="AY4" s="655"/>
      <c r="AZ4" s="655"/>
      <c r="BA4" s="655"/>
      <c r="BB4" s="655"/>
      <c r="BC4" s="655"/>
      <c r="BD4" s="655"/>
      <c r="BE4" s="655"/>
      <c r="BF4" s="655"/>
      <c r="BG4" s="655"/>
      <c r="BH4" s="655"/>
      <c r="BI4" s="655"/>
      <c r="BJ4" s="655"/>
      <c r="BK4" s="655"/>
      <c r="BL4" s="655"/>
      <c r="BM4" s="655"/>
      <c r="BN4" s="655"/>
      <c r="BO4" s="655"/>
      <c r="BP4" s="655"/>
      <c r="BQ4" s="655"/>
      <c r="BR4" s="655"/>
      <c r="BS4" s="655"/>
      <c r="BT4" s="655"/>
      <c r="BU4" s="655"/>
      <c r="BV4" s="655"/>
      <c r="BW4" s="655"/>
      <c r="BX4" s="655"/>
      <c r="BY4" s="655"/>
      <c r="BZ4" s="655"/>
      <c r="CA4" s="656"/>
      <c r="CE4" s="629"/>
      <c r="CF4" s="629"/>
      <c r="CG4" s="629"/>
      <c r="CH4" s="629"/>
      <c r="CI4" s="629"/>
      <c r="CJ4" s="629"/>
      <c r="CK4" s="629"/>
      <c r="CL4" s="629"/>
      <c r="CM4" s="629"/>
      <c r="CN4" s="629"/>
      <c r="CO4" s="629"/>
      <c r="CP4" s="629"/>
      <c r="CQ4" s="629"/>
      <c r="CR4" s="629"/>
      <c r="CS4" s="629"/>
      <c r="CT4" s="629"/>
      <c r="CU4" s="629"/>
      <c r="CV4" s="629"/>
      <c r="CW4" s="629"/>
      <c r="CX4" s="629"/>
    </row>
    <row r="5" spans="1:102" ht="27" customHeight="1" thickTop="1" thickBot="1">
      <c r="B5" s="746"/>
      <c r="C5" s="746"/>
      <c r="D5" s="746"/>
      <c r="E5" s="746"/>
      <c r="F5" s="746"/>
      <c r="G5" s="746"/>
      <c r="H5" s="746"/>
      <c r="I5" s="746"/>
      <c r="J5" s="746"/>
      <c r="K5" s="746"/>
      <c r="L5" s="746"/>
      <c r="M5" s="746"/>
      <c r="N5" s="746"/>
      <c r="O5" s="746"/>
      <c r="P5" s="746"/>
      <c r="Q5" s="746"/>
      <c r="R5" s="746"/>
      <c r="S5" s="746"/>
      <c r="T5" s="746"/>
      <c r="U5" s="746"/>
      <c r="V5" s="746"/>
      <c r="W5" s="746"/>
      <c r="X5" s="746"/>
      <c r="Y5" s="746"/>
      <c r="Z5" s="745" t="s">
        <v>130</v>
      </c>
      <c r="AA5" s="745"/>
      <c r="AB5" s="745"/>
      <c r="AC5" s="745"/>
      <c r="AD5" s="745"/>
      <c r="AE5" s="745"/>
      <c r="AF5" s="745"/>
      <c r="AG5" s="745"/>
      <c r="AH5" s="745"/>
      <c r="AI5" s="745"/>
      <c r="AJ5" s="745"/>
      <c r="AK5" s="745"/>
      <c r="AL5" s="745"/>
      <c r="AM5" s="745"/>
      <c r="AP5" s="531" t="s">
        <v>298</v>
      </c>
      <c r="AQ5" s="507" t="s">
        <v>43</v>
      </c>
      <c r="AR5" s="193" t="s">
        <v>45</v>
      </c>
      <c r="AS5" s="527">
        <f>宿泊者名簿!F14</f>
        <v>0</v>
      </c>
      <c r="AT5" s="528"/>
      <c r="AU5" s="507" t="s">
        <v>136</v>
      </c>
      <c r="AV5" s="193" t="s">
        <v>45</v>
      </c>
      <c r="AW5" s="527">
        <f>宿泊者名簿!J14</f>
        <v>0</v>
      </c>
      <c r="AX5" s="528"/>
      <c r="AY5" s="507" t="s">
        <v>137</v>
      </c>
      <c r="AZ5" s="193" t="s">
        <v>45</v>
      </c>
      <c r="BA5" s="527">
        <f>宿泊者名簿!N14</f>
        <v>0</v>
      </c>
      <c r="BB5" s="528"/>
      <c r="BC5" s="507" t="s">
        <v>44</v>
      </c>
      <c r="BD5" s="193" t="s">
        <v>45</v>
      </c>
      <c r="BE5" s="527">
        <f>宿泊者名簿!R14</f>
        <v>0</v>
      </c>
      <c r="BF5" s="528"/>
      <c r="BG5" s="657" t="s">
        <v>83</v>
      </c>
      <c r="BH5" s="659">
        <f>SUM(AS5:AS8,AW5:AW8,BA5:BA8,BE5:BE6)</f>
        <v>0</v>
      </c>
      <c r="BI5" s="659"/>
      <c r="BJ5" s="196"/>
      <c r="BK5" s="641" t="s">
        <v>111</v>
      </c>
      <c r="BL5" s="642"/>
      <c r="BM5" s="642"/>
      <c r="BN5" s="643"/>
      <c r="BO5" s="647">
        <f>宿泊者名簿!D10</f>
        <v>0</v>
      </c>
      <c r="BP5" s="647"/>
      <c r="BQ5" s="647"/>
      <c r="BR5" s="647"/>
      <c r="BS5" s="647"/>
      <c r="BT5" s="647"/>
      <c r="BU5" s="647"/>
      <c r="BV5" s="647"/>
      <c r="BW5" s="647"/>
      <c r="BX5" s="647"/>
      <c r="BY5" s="647"/>
      <c r="BZ5" s="647"/>
      <c r="CA5" s="648"/>
      <c r="CE5" s="629"/>
      <c r="CF5" s="629"/>
      <c r="CG5" s="629"/>
      <c r="CH5" s="629"/>
      <c r="CI5" s="629"/>
      <c r="CJ5" s="629"/>
      <c r="CK5" s="629"/>
      <c r="CL5" s="629"/>
      <c r="CM5" s="629"/>
      <c r="CN5" s="629"/>
      <c r="CO5" s="629"/>
      <c r="CP5" s="629"/>
      <c r="CQ5" s="629"/>
      <c r="CR5" s="629"/>
      <c r="CS5" s="629"/>
      <c r="CT5" s="629"/>
      <c r="CU5" s="629"/>
      <c r="CV5" s="629"/>
      <c r="CW5" s="629"/>
      <c r="CX5" s="629"/>
    </row>
    <row r="6" spans="1:102" ht="27" customHeight="1" thickTop="1" thickBot="1">
      <c r="B6" s="746"/>
      <c r="C6" s="746"/>
      <c r="D6" s="746"/>
      <c r="E6" s="746"/>
      <c r="F6" s="746"/>
      <c r="G6" s="746"/>
      <c r="H6" s="746"/>
      <c r="I6" s="746"/>
      <c r="J6" s="746"/>
      <c r="K6" s="746"/>
      <c r="L6" s="746"/>
      <c r="M6" s="746"/>
      <c r="N6" s="746"/>
      <c r="O6" s="746"/>
      <c r="P6" s="746"/>
      <c r="Q6" s="746"/>
      <c r="R6" s="746"/>
      <c r="S6" s="746"/>
      <c r="T6" s="746"/>
      <c r="U6" s="746"/>
      <c r="V6" s="746"/>
      <c r="W6" s="746"/>
      <c r="X6" s="746"/>
      <c r="Y6" s="746"/>
      <c r="Z6" s="598" t="s">
        <v>79</v>
      </c>
      <c r="AA6" s="599"/>
      <c r="AB6" s="599"/>
      <c r="AC6" s="599"/>
      <c r="AD6" s="599"/>
      <c r="AE6" s="599"/>
      <c r="AF6" s="599"/>
      <c r="AG6" s="599"/>
      <c r="AH6" s="599"/>
      <c r="AI6" s="599"/>
      <c r="AJ6" s="599"/>
      <c r="AK6" s="599"/>
      <c r="AL6" s="599"/>
      <c r="AM6" s="600"/>
      <c r="AN6" s="36"/>
      <c r="AO6" s="36"/>
      <c r="AP6" s="532"/>
      <c r="AQ6" s="508"/>
      <c r="AR6" s="172" t="s">
        <v>46</v>
      </c>
      <c r="AS6" s="525">
        <f>宿泊者名簿!F15</f>
        <v>0</v>
      </c>
      <c r="AT6" s="526"/>
      <c r="AU6" s="508"/>
      <c r="AV6" s="172" t="s">
        <v>46</v>
      </c>
      <c r="AW6" s="525">
        <f>宿泊者名簿!J15</f>
        <v>0</v>
      </c>
      <c r="AX6" s="526"/>
      <c r="AY6" s="508"/>
      <c r="AZ6" s="172" t="s">
        <v>46</v>
      </c>
      <c r="BA6" s="525">
        <f>宿泊者名簿!N15</f>
        <v>0</v>
      </c>
      <c r="BB6" s="526"/>
      <c r="BC6" s="508"/>
      <c r="BD6" s="172" t="s">
        <v>46</v>
      </c>
      <c r="BE6" s="525">
        <f>宿泊者名簿!R15</f>
        <v>0</v>
      </c>
      <c r="BF6" s="526"/>
      <c r="BG6" s="658"/>
      <c r="BH6" s="660"/>
      <c r="BI6" s="660"/>
      <c r="BJ6" s="195" t="s">
        <v>82</v>
      </c>
      <c r="BK6" s="644"/>
      <c r="BL6" s="645"/>
      <c r="BM6" s="645"/>
      <c r="BN6" s="646"/>
      <c r="BO6" s="649"/>
      <c r="BP6" s="649"/>
      <c r="BQ6" s="649"/>
      <c r="BR6" s="649"/>
      <c r="BS6" s="649"/>
      <c r="BT6" s="649"/>
      <c r="BU6" s="649"/>
      <c r="BV6" s="649"/>
      <c r="BW6" s="649"/>
      <c r="BX6" s="649"/>
      <c r="BY6" s="649"/>
      <c r="BZ6" s="649"/>
      <c r="CA6" s="650"/>
      <c r="CE6" s="630"/>
      <c r="CF6" s="630"/>
      <c r="CG6" s="630"/>
      <c r="CH6" s="630"/>
      <c r="CI6" s="630"/>
      <c r="CJ6" s="630"/>
      <c r="CK6" s="630"/>
      <c r="CL6" s="630"/>
      <c r="CM6" s="630"/>
      <c r="CN6" s="630"/>
      <c r="CO6" s="630"/>
      <c r="CP6" s="630"/>
      <c r="CQ6" s="630"/>
      <c r="CR6" s="630"/>
      <c r="CS6" s="630"/>
      <c r="CT6" s="630"/>
      <c r="CU6" s="630"/>
      <c r="CV6" s="630"/>
      <c r="CW6" s="630"/>
      <c r="CX6" s="630"/>
    </row>
    <row r="7" spans="1:102" ht="27" customHeight="1">
      <c r="B7" s="746"/>
      <c r="C7" s="746"/>
      <c r="D7" s="746"/>
      <c r="E7" s="746"/>
      <c r="F7" s="746"/>
      <c r="G7" s="746"/>
      <c r="H7" s="746"/>
      <c r="I7" s="746"/>
      <c r="J7" s="746"/>
      <c r="K7" s="746"/>
      <c r="L7" s="746"/>
      <c r="M7" s="746"/>
      <c r="N7" s="746"/>
      <c r="O7" s="746"/>
      <c r="P7" s="746"/>
      <c r="Q7" s="746"/>
      <c r="R7" s="746"/>
      <c r="S7" s="746"/>
      <c r="T7" s="746"/>
      <c r="U7" s="746"/>
      <c r="V7" s="746"/>
      <c r="W7" s="746"/>
      <c r="X7" s="746"/>
      <c r="Y7" s="746"/>
      <c r="Z7" s="601" t="s">
        <v>80</v>
      </c>
      <c r="AA7" s="602"/>
      <c r="AB7" s="602"/>
      <c r="AC7" s="602"/>
      <c r="AD7" s="602"/>
      <c r="AE7" s="602"/>
      <c r="AF7" s="602"/>
      <c r="AG7" s="602"/>
      <c r="AH7" s="602"/>
      <c r="AI7" s="602"/>
      <c r="AJ7" s="602"/>
      <c r="AK7" s="602"/>
      <c r="AL7" s="602"/>
      <c r="AM7" s="603"/>
      <c r="AN7" s="35"/>
      <c r="AO7" s="35"/>
      <c r="AP7" s="532"/>
      <c r="AQ7" s="529" t="s">
        <v>139</v>
      </c>
      <c r="AR7" s="172" t="s">
        <v>45</v>
      </c>
      <c r="AS7" s="525">
        <f>宿泊者名簿!F16</f>
        <v>0</v>
      </c>
      <c r="AT7" s="526"/>
      <c r="AU7" s="529" t="s">
        <v>292</v>
      </c>
      <c r="AV7" s="172" t="s">
        <v>45</v>
      </c>
      <c r="AW7" s="525">
        <f>宿泊者名簿!J16</f>
        <v>0</v>
      </c>
      <c r="AX7" s="526"/>
      <c r="AY7" s="529" t="s">
        <v>42</v>
      </c>
      <c r="AZ7" s="172" t="s">
        <v>45</v>
      </c>
      <c r="BA7" s="525">
        <f>宿泊者名簿!N16</f>
        <v>0</v>
      </c>
      <c r="BB7" s="526"/>
      <c r="BC7" s="529" t="s">
        <v>297</v>
      </c>
      <c r="BD7" s="172" t="s">
        <v>141</v>
      </c>
      <c r="BE7" s="525">
        <f>宿泊者名簿!R16</f>
        <v>0</v>
      </c>
      <c r="BF7" s="526"/>
      <c r="BG7" s="631" t="s">
        <v>149</v>
      </c>
      <c r="BH7" s="632"/>
      <c r="BI7" s="635">
        <f>宿泊者名簿!I8</f>
        <v>0</v>
      </c>
      <c r="BJ7" s="636"/>
      <c r="BK7" s="636"/>
      <c r="BL7" s="636"/>
      <c r="BM7" s="636"/>
      <c r="BN7" s="636"/>
      <c r="BO7" s="636"/>
      <c r="BP7" s="636"/>
      <c r="BQ7" s="636"/>
      <c r="BR7" s="636"/>
      <c r="BS7" s="636"/>
      <c r="BT7" s="636"/>
      <c r="BU7" s="636"/>
      <c r="BV7" s="636"/>
      <c r="BW7" s="636"/>
      <c r="BX7" s="636"/>
      <c r="BY7" s="636"/>
      <c r="BZ7" s="636"/>
      <c r="CA7" s="637"/>
      <c r="CE7" s="630"/>
      <c r="CF7" s="630"/>
      <c r="CG7" s="630"/>
      <c r="CH7" s="630"/>
      <c r="CI7" s="630"/>
      <c r="CJ7" s="630"/>
      <c r="CK7" s="630"/>
      <c r="CL7" s="630"/>
      <c r="CM7" s="630"/>
      <c r="CN7" s="630"/>
      <c r="CO7" s="630"/>
      <c r="CP7" s="630"/>
      <c r="CQ7" s="630"/>
      <c r="CR7" s="630"/>
      <c r="CS7" s="630"/>
      <c r="CT7" s="630"/>
      <c r="CU7" s="630"/>
      <c r="CV7" s="630"/>
      <c r="CW7" s="630"/>
      <c r="CX7" s="630"/>
    </row>
    <row r="8" spans="1:102" ht="27" customHeight="1" thickBot="1">
      <c r="B8" s="746"/>
      <c r="C8" s="746"/>
      <c r="D8" s="746"/>
      <c r="E8" s="746"/>
      <c r="F8" s="746"/>
      <c r="G8" s="746"/>
      <c r="H8" s="746"/>
      <c r="I8" s="746"/>
      <c r="J8" s="746"/>
      <c r="K8" s="746"/>
      <c r="L8" s="746"/>
      <c r="M8" s="746"/>
      <c r="N8" s="746"/>
      <c r="O8" s="746"/>
      <c r="P8" s="746"/>
      <c r="Q8" s="746"/>
      <c r="R8" s="746"/>
      <c r="S8" s="746"/>
      <c r="T8" s="746"/>
      <c r="U8" s="746"/>
      <c r="V8" s="746"/>
      <c r="W8" s="746"/>
      <c r="X8" s="746"/>
      <c r="Y8" s="746"/>
      <c r="Z8" s="604" t="s">
        <v>128</v>
      </c>
      <c r="AA8" s="605"/>
      <c r="AB8" s="605"/>
      <c r="AC8" s="605"/>
      <c r="AD8" s="605"/>
      <c r="AE8" s="605"/>
      <c r="AF8" s="605"/>
      <c r="AG8" s="605"/>
      <c r="AH8" s="605"/>
      <c r="AI8" s="605"/>
      <c r="AJ8" s="605"/>
      <c r="AK8" s="605"/>
      <c r="AL8" s="605"/>
      <c r="AM8" s="606"/>
      <c r="AN8" s="35"/>
      <c r="AO8" s="35"/>
      <c r="AP8" s="533"/>
      <c r="AQ8" s="530"/>
      <c r="AR8" s="194" t="s">
        <v>46</v>
      </c>
      <c r="AS8" s="523">
        <f>宿泊者名簿!F17</f>
        <v>0</v>
      </c>
      <c r="AT8" s="524"/>
      <c r="AU8" s="530"/>
      <c r="AV8" s="194" t="s">
        <v>46</v>
      </c>
      <c r="AW8" s="523">
        <f>宿泊者名簿!J17</f>
        <v>0</v>
      </c>
      <c r="AX8" s="524"/>
      <c r="AY8" s="530"/>
      <c r="AZ8" s="194" t="s">
        <v>46</v>
      </c>
      <c r="BA8" s="523">
        <f>宿泊者名簿!N17</f>
        <v>0</v>
      </c>
      <c r="BB8" s="524"/>
      <c r="BC8" s="530"/>
      <c r="BD8" s="194" t="s">
        <v>46</v>
      </c>
      <c r="BE8" s="523">
        <f>宿泊者名簿!R17</f>
        <v>0</v>
      </c>
      <c r="BF8" s="524"/>
      <c r="BG8" s="633" t="s">
        <v>129</v>
      </c>
      <c r="BH8" s="634"/>
      <c r="BI8" s="638">
        <f>宿泊者名簿!I9</f>
        <v>0</v>
      </c>
      <c r="BJ8" s="639"/>
      <c r="BK8" s="639"/>
      <c r="BL8" s="639"/>
      <c r="BM8" s="639"/>
      <c r="BN8" s="639"/>
      <c r="BO8" s="639"/>
      <c r="BP8" s="639"/>
      <c r="BQ8" s="639"/>
      <c r="BR8" s="639"/>
      <c r="BS8" s="639"/>
      <c r="BT8" s="639"/>
      <c r="BU8" s="639"/>
      <c r="BV8" s="639"/>
      <c r="BW8" s="639"/>
      <c r="BX8" s="639"/>
      <c r="BY8" s="639"/>
      <c r="BZ8" s="639"/>
      <c r="CA8" s="640"/>
      <c r="CE8" s="630"/>
      <c r="CF8" s="630"/>
      <c r="CG8" s="630"/>
      <c r="CH8" s="630"/>
      <c r="CI8" s="630"/>
      <c r="CJ8" s="630"/>
      <c r="CK8" s="630"/>
      <c r="CL8" s="630"/>
      <c r="CM8" s="630"/>
      <c r="CN8" s="630"/>
      <c r="CO8" s="630"/>
      <c r="CP8" s="630"/>
      <c r="CQ8" s="630"/>
      <c r="CR8" s="630"/>
      <c r="CS8" s="630"/>
      <c r="CT8" s="630"/>
      <c r="CU8" s="630"/>
      <c r="CV8" s="630"/>
      <c r="CW8" s="630"/>
      <c r="CX8" s="630"/>
    </row>
    <row r="9" spans="1:102" ht="7.5" customHeight="1" thickTop="1" thickBot="1">
      <c r="CE9" s="630"/>
      <c r="CF9" s="630"/>
      <c r="CG9" s="630"/>
      <c r="CH9" s="630"/>
      <c r="CI9" s="630"/>
      <c r="CJ9" s="630"/>
      <c r="CK9" s="630"/>
      <c r="CL9" s="630"/>
      <c r="CM9" s="630"/>
      <c r="CN9" s="630"/>
      <c r="CO9" s="630"/>
      <c r="CP9" s="630"/>
      <c r="CQ9" s="630"/>
      <c r="CR9" s="630"/>
      <c r="CS9" s="630"/>
      <c r="CT9" s="630"/>
      <c r="CU9" s="630"/>
      <c r="CV9" s="630"/>
      <c r="CW9" s="630"/>
      <c r="CX9" s="630"/>
    </row>
    <row r="10" spans="1:102" ht="10.35" customHeight="1">
      <c r="B10" s="668" t="s">
        <v>113</v>
      </c>
      <c r="C10" s="669"/>
      <c r="D10" s="669"/>
      <c r="E10" s="669"/>
      <c r="F10" s="669"/>
      <c r="G10" s="669"/>
      <c r="H10" s="669"/>
      <c r="I10" s="670"/>
      <c r="J10" s="607" t="s">
        <v>58</v>
      </c>
      <c r="K10" s="608"/>
      <c r="L10" s="608"/>
      <c r="M10" s="608"/>
      <c r="N10" s="608"/>
      <c r="O10" s="609"/>
      <c r="P10" s="607" t="str">
        <f>IF(宿泊者名簿!$M$9&lt;1,"",IF(AND(宿泊者名簿!$M$9&gt;0,宿泊者名簿!$M$9&lt;2),"最終日","中日①"))</f>
        <v/>
      </c>
      <c r="Q10" s="608"/>
      <c r="R10" s="608"/>
      <c r="S10" s="608"/>
      <c r="T10" s="608"/>
      <c r="U10" s="609"/>
      <c r="V10" s="607" t="str">
        <f>IF(宿泊者名簿!$M$9&lt;2,"",IF(AND(宿泊者名簿!$M$9&gt;1,宿泊者名簿!$M$9&lt;3),"最終日","中日②"))</f>
        <v/>
      </c>
      <c r="W10" s="608"/>
      <c r="X10" s="608"/>
      <c r="Y10" s="608"/>
      <c r="Z10" s="608"/>
      <c r="AA10" s="609"/>
      <c r="AB10" s="607" t="str">
        <f>IF(宿泊者名簿!$M$9&lt;3,"",IF(AND(宿泊者名簿!$M$9&gt;2,宿泊者名簿!$M$9&lt;4),"最終日","中日③"))</f>
        <v/>
      </c>
      <c r="AC10" s="608"/>
      <c r="AD10" s="608"/>
      <c r="AE10" s="608"/>
      <c r="AF10" s="608"/>
      <c r="AG10" s="609"/>
      <c r="AH10" s="607" t="str">
        <f>IF(宿泊者名簿!$M$9&lt;4,"",IF(AND(宿泊者名簿!$M$9&gt;3,宿泊者名簿!$M$9&lt;5),"最終日","中日④"))</f>
        <v/>
      </c>
      <c r="AI10" s="608"/>
      <c r="AJ10" s="608"/>
      <c r="AK10" s="608"/>
      <c r="AL10" s="608"/>
      <c r="AM10" s="609"/>
      <c r="AP10" s="668" t="s">
        <v>113</v>
      </c>
      <c r="AQ10" s="669"/>
      <c r="AR10" s="669"/>
      <c r="AS10" s="669"/>
      <c r="AT10" s="669"/>
      <c r="AU10" s="669"/>
      <c r="AV10" s="669"/>
      <c r="AW10" s="670"/>
      <c r="AX10" s="607" t="str">
        <f>J10</f>
        <v>初日</v>
      </c>
      <c r="AY10" s="608"/>
      <c r="AZ10" s="608"/>
      <c r="BA10" s="608"/>
      <c r="BB10" s="608"/>
      <c r="BC10" s="609"/>
      <c r="BD10" s="607" t="str">
        <f>P10</f>
        <v/>
      </c>
      <c r="BE10" s="608"/>
      <c r="BF10" s="608"/>
      <c r="BG10" s="608"/>
      <c r="BH10" s="608"/>
      <c r="BI10" s="609"/>
      <c r="BJ10" s="607" t="str">
        <f>V10</f>
        <v/>
      </c>
      <c r="BK10" s="608"/>
      <c r="BL10" s="608"/>
      <c r="BM10" s="608"/>
      <c r="BN10" s="608"/>
      <c r="BO10" s="609"/>
      <c r="BP10" s="607" t="str">
        <f>AB10</f>
        <v/>
      </c>
      <c r="BQ10" s="608"/>
      <c r="BR10" s="608"/>
      <c r="BS10" s="608"/>
      <c r="BT10" s="608"/>
      <c r="BU10" s="609"/>
      <c r="BV10" s="607" t="str">
        <f>AH10</f>
        <v/>
      </c>
      <c r="BW10" s="608"/>
      <c r="BX10" s="608"/>
      <c r="BY10" s="608"/>
      <c r="BZ10" s="608"/>
      <c r="CA10" s="609"/>
    </row>
    <row r="11" spans="1:102" ht="10.35" customHeight="1">
      <c r="B11" s="671"/>
      <c r="C11" s="672"/>
      <c r="D11" s="672"/>
      <c r="E11" s="672"/>
      <c r="F11" s="672"/>
      <c r="G11" s="672"/>
      <c r="H11" s="672"/>
      <c r="I11" s="673"/>
      <c r="J11" s="610"/>
      <c r="K11" s="611"/>
      <c r="L11" s="611"/>
      <c r="M11" s="611"/>
      <c r="N11" s="611"/>
      <c r="O11" s="612"/>
      <c r="P11" s="610"/>
      <c r="Q11" s="611"/>
      <c r="R11" s="611"/>
      <c r="S11" s="611"/>
      <c r="T11" s="611"/>
      <c r="U11" s="612"/>
      <c r="V11" s="610"/>
      <c r="W11" s="611"/>
      <c r="X11" s="611"/>
      <c r="Y11" s="611"/>
      <c r="Z11" s="611"/>
      <c r="AA11" s="612"/>
      <c r="AB11" s="610"/>
      <c r="AC11" s="611"/>
      <c r="AD11" s="611"/>
      <c r="AE11" s="611"/>
      <c r="AF11" s="611"/>
      <c r="AG11" s="612"/>
      <c r="AH11" s="610"/>
      <c r="AI11" s="611"/>
      <c r="AJ11" s="611"/>
      <c r="AK11" s="611"/>
      <c r="AL11" s="611"/>
      <c r="AM11" s="612"/>
      <c r="AP11" s="671"/>
      <c r="AQ11" s="672"/>
      <c r="AR11" s="672"/>
      <c r="AS11" s="672"/>
      <c r="AT11" s="672"/>
      <c r="AU11" s="672"/>
      <c r="AV11" s="672"/>
      <c r="AW11" s="673"/>
      <c r="AX11" s="610"/>
      <c r="AY11" s="611"/>
      <c r="AZ11" s="611"/>
      <c r="BA11" s="611"/>
      <c r="BB11" s="611"/>
      <c r="BC11" s="612"/>
      <c r="BD11" s="610"/>
      <c r="BE11" s="611"/>
      <c r="BF11" s="611"/>
      <c r="BG11" s="611"/>
      <c r="BH11" s="611"/>
      <c r="BI11" s="612"/>
      <c r="BJ11" s="610"/>
      <c r="BK11" s="611"/>
      <c r="BL11" s="611"/>
      <c r="BM11" s="611"/>
      <c r="BN11" s="611"/>
      <c r="BO11" s="612"/>
      <c r="BP11" s="610"/>
      <c r="BQ11" s="611"/>
      <c r="BR11" s="611"/>
      <c r="BS11" s="611"/>
      <c r="BT11" s="611"/>
      <c r="BU11" s="612"/>
      <c r="BV11" s="610"/>
      <c r="BW11" s="611"/>
      <c r="BX11" s="611"/>
      <c r="BY11" s="611"/>
      <c r="BZ11" s="611"/>
      <c r="CA11" s="612"/>
    </row>
    <row r="12" spans="1:102" ht="10.35" customHeight="1">
      <c r="B12" s="671" t="s">
        <v>84</v>
      </c>
      <c r="C12" s="672"/>
      <c r="D12" s="672"/>
      <c r="E12" s="672"/>
      <c r="F12" s="672"/>
      <c r="G12" s="672"/>
      <c r="H12" s="672"/>
      <c r="I12" s="673"/>
      <c r="J12" s="534" t="str">
        <f>IF(AND(宿泊者名簿!P6="",宿泊者名簿!R6=""),"",DATE(宿泊者名簿!M6+2018,宿泊者名簿!P6,宿泊者名簿!R6))</f>
        <v/>
      </c>
      <c r="K12" s="535"/>
      <c r="L12" s="535"/>
      <c r="M12" s="535"/>
      <c r="N12" s="535"/>
      <c r="O12" s="536"/>
      <c r="P12" s="534" t="str">
        <f>IF(P10="","",J12+1)</f>
        <v/>
      </c>
      <c r="Q12" s="535"/>
      <c r="R12" s="535"/>
      <c r="S12" s="535"/>
      <c r="T12" s="535"/>
      <c r="U12" s="536"/>
      <c r="V12" s="534" t="str">
        <f>IF(V10="","",P12+1)</f>
        <v/>
      </c>
      <c r="W12" s="535"/>
      <c r="X12" s="535"/>
      <c r="Y12" s="535"/>
      <c r="Z12" s="535"/>
      <c r="AA12" s="536"/>
      <c r="AB12" s="534" t="str">
        <f>IF(AB10="","",V12+1)</f>
        <v/>
      </c>
      <c r="AC12" s="535"/>
      <c r="AD12" s="535"/>
      <c r="AE12" s="535"/>
      <c r="AF12" s="535"/>
      <c r="AG12" s="536"/>
      <c r="AH12" s="534" t="str">
        <f>IF(AH10="","",AB12+1)</f>
        <v/>
      </c>
      <c r="AI12" s="535"/>
      <c r="AJ12" s="535"/>
      <c r="AK12" s="535"/>
      <c r="AL12" s="535"/>
      <c r="AM12" s="536"/>
      <c r="AP12" s="671" t="s">
        <v>84</v>
      </c>
      <c r="AQ12" s="672"/>
      <c r="AR12" s="672"/>
      <c r="AS12" s="672"/>
      <c r="AT12" s="672"/>
      <c r="AU12" s="672"/>
      <c r="AV12" s="672"/>
      <c r="AW12" s="673"/>
      <c r="AX12" s="534" t="str">
        <f>J12</f>
        <v/>
      </c>
      <c r="AY12" s="535"/>
      <c r="AZ12" s="535"/>
      <c r="BA12" s="535"/>
      <c r="BB12" s="535"/>
      <c r="BC12" s="536"/>
      <c r="BD12" s="534" t="str">
        <f>P12</f>
        <v/>
      </c>
      <c r="BE12" s="535"/>
      <c r="BF12" s="535"/>
      <c r="BG12" s="535"/>
      <c r="BH12" s="535"/>
      <c r="BI12" s="536"/>
      <c r="BJ12" s="534" t="str">
        <f>V12</f>
        <v/>
      </c>
      <c r="BK12" s="535"/>
      <c r="BL12" s="535"/>
      <c r="BM12" s="535"/>
      <c r="BN12" s="535"/>
      <c r="BO12" s="536"/>
      <c r="BP12" s="534" t="str">
        <f>AB12</f>
        <v/>
      </c>
      <c r="BQ12" s="535"/>
      <c r="BR12" s="535"/>
      <c r="BS12" s="535"/>
      <c r="BT12" s="535"/>
      <c r="BU12" s="536"/>
      <c r="BV12" s="534" t="str">
        <f>AH12</f>
        <v/>
      </c>
      <c r="BW12" s="535"/>
      <c r="BX12" s="535"/>
      <c r="BY12" s="535"/>
      <c r="BZ12" s="535"/>
      <c r="CA12" s="536"/>
    </row>
    <row r="13" spans="1:102" ht="10.35" customHeight="1" thickBot="1">
      <c r="B13" s="680"/>
      <c r="C13" s="681"/>
      <c r="D13" s="681"/>
      <c r="E13" s="681"/>
      <c r="F13" s="681"/>
      <c r="G13" s="681"/>
      <c r="H13" s="681"/>
      <c r="I13" s="682"/>
      <c r="J13" s="537"/>
      <c r="K13" s="538"/>
      <c r="L13" s="538"/>
      <c r="M13" s="538"/>
      <c r="N13" s="538"/>
      <c r="O13" s="539"/>
      <c r="P13" s="537"/>
      <c r="Q13" s="538"/>
      <c r="R13" s="538"/>
      <c r="S13" s="538"/>
      <c r="T13" s="538"/>
      <c r="U13" s="539"/>
      <c r="V13" s="537"/>
      <c r="W13" s="538"/>
      <c r="X13" s="538"/>
      <c r="Y13" s="538"/>
      <c r="Z13" s="538"/>
      <c r="AA13" s="539"/>
      <c r="AB13" s="537"/>
      <c r="AC13" s="538"/>
      <c r="AD13" s="538"/>
      <c r="AE13" s="538"/>
      <c r="AF13" s="538"/>
      <c r="AG13" s="539"/>
      <c r="AH13" s="537"/>
      <c r="AI13" s="538"/>
      <c r="AJ13" s="538"/>
      <c r="AK13" s="538"/>
      <c r="AL13" s="538"/>
      <c r="AM13" s="539"/>
      <c r="AP13" s="680"/>
      <c r="AQ13" s="681"/>
      <c r="AR13" s="681"/>
      <c r="AS13" s="681"/>
      <c r="AT13" s="681"/>
      <c r="AU13" s="681"/>
      <c r="AV13" s="681"/>
      <c r="AW13" s="682"/>
      <c r="AX13" s="537"/>
      <c r="AY13" s="538"/>
      <c r="AZ13" s="538"/>
      <c r="BA13" s="538"/>
      <c r="BB13" s="538"/>
      <c r="BC13" s="539"/>
      <c r="BD13" s="537"/>
      <c r="BE13" s="538"/>
      <c r="BF13" s="538"/>
      <c r="BG13" s="538"/>
      <c r="BH13" s="538"/>
      <c r="BI13" s="539"/>
      <c r="BJ13" s="537"/>
      <c r="BK13" s="538"/>
      <c r="BL13" s="538"/>
      <c r="BM13" s="538"/>
      <c r="BN13" s="538"/>
      <c r="BO13" s="539"/>
      <c r="BP13" s="537"/>
      <c r="BQ13" s="538"/>
      <c r="BR13" s="538"/>
      <c r="BS13" s="538"/>
      <c r="BT13" s="538"/>
      <c r="BU13" s="539"/>
      <c r="BV13" s="537"/>
      <c r="BW13" s="538"/>
      <c r="BX13" s="538"/>
      <c r="BY13" s="538"/>
      <c r="BZ13" s="538"/>
      <c r="CA13" s="539"/>
    </row>
    <row r="14" spans="1:102" ht="22.9" customHeight="1">
      <c r="B14" s="728" t="s">
        <v>85</v>
      </c>
      <c r="C14" s="731" t="s">
        <v>86</v>
      </c>
      <c r="D14" s="732"/>
      <c r="E14" s="732"/>
      <c r="F14" s="732"/>
      <c r="G14" s="732"/>
      <c r="H14" s="732"/>
      <c r="I14" s="733"/>
      <c r="J14" s="734"/>
      <c r="K14" s="636"/>
      <c r="L14" s="636"/>
      <c r="M14" s="636"/>
      <c r="N14" s="690"/>
      <c r="O14" s="691"/>
      <c r="P14" s="613"/>
      <c r="Q14" s="614"/>
      <c r="R14" s="614"/>
      <c r="S14" s="614"/>
      <c r="T14" s="690" t="s">
        <v>87</v>
      </c>
      <c r="U14" s="691"/>
      <c r="V14" s="613"/>
      <c r="W14" s="614"/>
      <c r="X14" s="614"/>
      <c r="Y14" s="614"/>
      <c r="Z14" s="690" t="s">
        <v>87</v>
      </c>
      <c r="AA14" s="691"/>
      <c r="AB14" s="613"/>
      <c r="AC14" s="614"/>
      <c r="AD14" s="614"/>
      <c r="AE14" s="614"/>
      <c r="AF14" s="690" t="s">
        <v>87</v>
      </c>
      <c r="AG14" s="691"/>
      <c r="AH14" s="613"/>
      <c r="AI14" s="614"/>
      <c r="AJ14" s="614"/>
      <c r="AK14" s="614"/>
      <c r="AL14" s="690" t="s">
        <v>87</v>
      </c>
      <c r="AM14" s="691"/>
      <c r="AP14" s="775" t="s">
        <v>163</v>
      </c>
      <c r="AQ14" s="747" t="s">
        <v>97</v>
      </c>
      <c r="AR14" s="748"/>
      <c r="AS14" s="683" t="s">
        <v>155</v>
      </c>
      <c r="AT14" s="665" t="s">
        <v>98</v>
      </c>
      <c r="AU14" s="666"/>
      <c r="AV14" s="666"/>
      <c r="AW14" s="667"/>
      <c r="AX14" s="613"/>
      <c r="AY14" s="614"/>
      <c r="AZ14" s="615" t="s">
        <v>99</v>
      </c>
      <c r="BA14" s="616" t="s">
        <v>93</v>
      </c>
      <c r="BB14" s="608"/>
      <c r="BC14" s="609"/>
      <c r="BD14" s="613"/>
      <c r="BE14" s="614"/>
      <c r="BF14" s="615" t="s">
        <v>99</v>
      </c>
      <c r="BG14" s="616" t="s">
        <v>93</v>
      </c>
      <c r="BH14" s="608"/>
      <c r="BI14" s="609"/>
      <c r="BJ14" s="613"/>
      <c r="BK14" s="614"/>
      <c r="BL14" s="615" t="s">
        <v>99</v>
      </c>
      <c r="BM14" s="616" t="s">
        <v>93</v>
      </c>
      <c r="BN14" s="608"/>
      <c r="BO14" s="609"/>
      <c r="BP14" s="613"/>
      <c r="BQ14" s="614"/>
      <c r="BR14" s="615" t="s">
        <v>99</v>
      </c>
      <c r="BS14" s="616" t="s">
        <v>93</v>
      </c>
      <c r="BT14" s="608"/>
      <c r="BU14" s="609"/>
      <c r="BV14" s="613"/>
      <c r="BW14" s="614"/>
      <c r="BX14" s="615" t="s">
        <v>99</v>
      </c>
      <c r="BY14" s="616" t="s">
        <v>93</v>
      </c>
      <c r="BZ14" s="608"/>
      <c r="CA14" s="609"/>
    </row>
    <row r="15" spans="1:102" ht="22.9" customHeight="1">
      <c r="B15" s="729"/>
      <c r="C15" s="725" t="s">
        <v>164</v>
      </c>
      <c r="D15" s="726"/>
      <c r="E15" s="726"/>
      <c r="F15" s="726"/>
      <c r="G15" s="726"/>
      <c r="H15" s="726"/>
      <c r="I15" s="727"/>
      <c r="J15" s="542"/>
      <c r="K15" s="543"/>
      <c r="L15" s="543"/>
      <c r="M15" s="543"/>
      <c r="N15" s="678" t="s">
        <v>87</v>
      </c>
      <c r="O15" s="679"/>
      <c r="P15" s="542"/>
      <c r="Q15" s="543"/>
      <c r="R15" s="543"/>
      <c r="S15" s="543"/>
      <c r="T15" s="678" t="s">
        <v>87</v>
      </c>
      <c r="U15" s="679"/>
      <c r="V15" s="542"/>
      <c r="W15" s="543"/>
      <c r="X15" s="543"/>
      <c r="Y15" s="543"/>
      <c r="Z15" s="678" t="s">
        <v>87</v>
      </c>
      <c r="AA15" s="679"/>
      <c r="AB15" s="542"/>
      <c r="AC15" s="543"/>
      <c r="AD15" s="543"/>
      <c r="AE15" s="543"/>
      <c r="AF15" s="678" t="s">
        <v>87</v>
      </c>
      <c r="AG15" s="679"/>
      <c r="AH15" s="542"/>
      <c r="AI15" s="543"/>
      <c r="AJ15" s="543"/>
      <c r="AK15" s="543"/>
      <c r="AL15" s="678" t="s">
        <v>87</v>
      </c>
      <c r="AM15" s="679"/>
      <c r="AP15" s="776"/>
      <c r="AQ15" s="749"/>
      <c r="AR15" s="750"/>
      <c r="AS15" s="684"/>
      <c r="AT15" s="584"/>
      <c r="AU15" s="585"/>
      <c r="AV15" s="585"/>
      <c r="AW15" s="586"/>
      <c r="AX15" s="542"/>
      <c r="AY15" s="543"/>
      <c r="AZ15" s="512"/>
      <c r="BA15" s="623"/>
      <c r="BB15" s="624"/>
      <c r="BC15" s="625"/>
      <c r="BD15" s="542"/>
      <c r="BE15" s="543"/>
      <c r="BF15" s="512"/>
      <c r="BG15" s="623"/>
      <c r="BH15" s="624"/>
      <c r="BI15" s="625"/>
      <c r="BJ15" s="542"/>
      <c r="BK15" s="543"/>
      <c r="BL15" s="512"/>
      <c r="BM15" s="623"/>
      <c r="BN15" s="624"/>
      <c r="BO15" s="625"/>
      <c r="BP15" s="542"/>
      <c r="BQ15" s="543"/>
      <c r="BR15" s="512"/>
      <c r="BS15" s="623"/>
      <c r="BT15" s="624"/>
      <c r="BU15" s="625"/>
      <c r="BV15" s="542"/>
      <c r="BW15" s="543"/>
      <c r="BX15" s="512"/>
      <c r="BY15" s="623"/>
      <c r="BZ15" s="624"/>
      <c r="CA15" s="625"/>
    </row>
    <row r="16" spans="1:102" ht="22.9" customHeight="1" thickBot="1">
      <c r="B16" s="730"/>
      <c r="C16" s="722" t="s">
        <v>88</v>
      </c>
      <c r="D16" s="723"/>
      <c r="E16" s="723"/>
      <c r="F16" s="723"/>
      <c r="G16" s="723"/>
      <c r="H16" s="723"/>
      <c r="I16" s="724"/>
      <c r="J16" s="491"/>
      <c r="K16" s="492"/>
      <c r="L16" s="492"/>
      <c r="M16" s="492"/>
      <c r="N16" s="674" t="s">
        <v>87</v>
      </c>
      <c r="O16" s="675"/>
      <c r="P16" s="491"/>
      <c r="Q16" s="492"/>
      <c r="R16" s="492"/>
      <c r="S16" s="492"/>
      <c r="T16" s="674" t="s">
        <v>87</v>
      </c>
      <c r="U16" s="675"/>
      <c r="V16" s="491"/>
      <c r="W16" s="492"/>
      <c r="X16" s="492"/>
      <c r="Y16" s="492"/>
      <c r="Z16" s="674" t="s">
        <v>87</v>
      </c>
      <c r="AA16" s="675"/>
      <c r="AB16" s="491"/>
      <c r="AC16" s="492"/>
      <c r="AD16" s="492"/>
      <c r="AE16" s="492"/>
      <c r="AF16" s="674" t="s">
        <v>87</v>
      </c>
      <c r="AG16" s="675"/>
      <c r="AH16" s="676"/>
      <c r="AI16" s="677"/>
      <c r="AJ16" s="677"/>
      <c r="AK16" s="677"/>
      <c r="AL16" s="674" t="s">
        <v>87</v>
      </c>
      <c r="AM16" s="675"/>
      <c r="AP16" s="776"/>
      <c r="AQ16" s="749"/>
      <c r="AR16" s="750"/>
      <c r="AS16" s="684"/>
      <c r="AT16" s="664" t="s">
        <v>100</v>
      </c>
      <c r="AU16" s="576"/>
      <c r="AV16" s="576"/>
      <c r="AW16" s="577"/>
      <c r="AX16" s="542"/>
      <c r="AY16" s="543"/>
      <c r="AZ16" s="512" t="s">
        <v>101</v>
      </c>
      <c r="BA16" s="513" t="s">
        <v>93</v>
      </c>
      <c r="BB16" s="514"/>
      <c r="BC16" s="515"/>
      <c r="BD16" s="542"/>
      <c r="BE16" s="543"/>
      <c r="BF16" s="512" t="s">
        <v>101</v>
      </c>
      <c r="BG16" s="513" t="s">
        <v>93</v>
      </c>
      <c r="BH16" s="514"/>
      <c r="BI16" s="515"/>
      <c r="BJ16" s="542"/>
      <c r="BK16" s="543"/>
      <c r="BL16" s="512" t="s">
        <v>101</v>
      </c>
      <c r="BM16" s="513" t="s">
        <v>93</v>
      </c>
      <c r="BN16" s="514"/>
      <c r="BO16" s="515"/>
      <c r="BP16" s="542"/>
      <c r="BQ16" s="543"/>
      <c r="BR16" s="512" t="s">
        <v>101</v>
      </c>
      <c r="BS16" s="513" t="s">
        <v>93</v>
      </c>
      <c r="BT16" s="514"/>
      <c r="BU16" s="515"/>
      <c r="BV16" s="542"/>
      <c r="BW16" s="543"/>
      <c r="BX16" s="512" t="s">
        <v>101</v>
      </c>
      <c r="BY16" s="513" t="s">
        <v>93</v>
      </c>
      <c r="BZ16" s="514"/>
      <c r="CA16" s="515"/>
    </row>
    <row r="17" spans="2:79" ht="22.9" customHeight="1">
      <c r="B17" s="478" t="s">
        <v>165</v>
      </c>
      <c r="C17" s="553" t="s">
        <v>89</v>
      </c>
      <c r="D17" s="554"/>
      <c r="E17" s="555"/>
      <c r="F17" s="551" t="s">
        <v>90</v>
      </c>
      <c r="G17" s="551"/>
      <c r="H17" s="551"/>
      <c r="I17" s="552"/>
      <c r="J17" s="544"/>
      <c r="K17" s="545"/>
      <c r="L17" s="545"/>
      <c r="M17" s="545"/>
      <c r="N17" s="545"/>
      <c r="O17" s="546"/>
      <c r="P17" s="544"/>
      <c r="Q17" s="545"/>
      <c r="R17" s="545"/>
      <c r="S17" s="545"/>
      <c r="T17" s="545"/>
      <c r="U17" s="546"/>
      <c r="V17" s="544"/>
      <c r="W17" s="545"/>
      <c r="X17" s="545"/>
      <c r="Y17" s="545"/>
      <c r="Z17" s="545"/>
      <c r="AA17" s="546"/>
      <c r="AB17" s="544"/>
      <c r="AC17" s="545"/>
      <c r="AD17" s="545"/>
      <c r="AE17" s="545"/>
      <c r="AF17" s="545"/>
      <c r="AG17" s="546"/>
      <c r="AH17" s="544"/>
      <c r="AI17" s="545"/>
      <c r="AJ17" s="545"/>
      <c r="AK17" s="545"/>
      <c r="AL17" s="545"/>
      <c r="AM17" s="546"/>
      <c r="AP17" s="776"/>
      <c r="AQ17" s="749"/>
      <c r="AR17" s="750"/>
      <c r="AS17" s="684"/>
      <c r="AT17" s="584"/>
      <c r="AU17" s="585"/>
      <c r="AV17" s="585"/>
      <c r="AW17" s="586"/>
      <c r="AX17" s="542"/>
      <c r="AY17" s="543"/>
      <c r="AZ17" s="512"/>
      <c r="BA17" s="623"/>
      <c r="BB17" s="624"/>
      <c r="BC17" s="625"/>
      <c r="BD17" s="542"/>
      <c r="BE17" s="543"/>
      <c r="BF17" s="512"/>
      <c r="BG17" s="623"/>
      <c r="BH17" s="624"/>
      <c r="BI17" s="625"/>
      <c r="BJ17" s="542"/>
      <c r="BK17" s="543"/>
      <c r="BL17" s="512"/>
      <c r="BM17" s="623"/>
      <c r="BN17" s="624"/>
      <c r="BO17" s="625"/>
      <c r="BP17" s="542"/>
      <c r="BQ17" s="543"/>
      <c r="BR17" s="512"/>
      <c r="BS17" s="623"/>
      <c r="BT17" s="624"/>
      <c r="BU17" s="625"/>
      <c r="BV17" s="542"/>
      <c r="BW17" s="543"/>
      <c r="BX17" s="512"/>
      <c r="BY17" s="623"/>
      <c r="BZ17" s="624"/>
      <c r="CA17" s="625"/>
    </row>
    <row r="18" spans="2:79" ht="22.9" customHeight="1">
      <c r="B18" s="695"/>
      <c r="C18" s="556"/>
      <c r="D18" s="557"/>
      <c r="E18" s="558"/>
      <c r="F18" s="551" t="s">
        <v>91</v>
      </c>
      <c r="G18" s="551"/>
      <c r="H18" s="551"/>
      <c r="I18" s="552"/>
      <c r="J18" s="549"/>
      <c r="K18" s="550"/>
      <c r="L18" s="550"/>
      <c r="M18" s="550"/>
      <c r="N18" s="547" t="s">
        <v>92</v>
      </c>
      <c r="O18" s="548"/>
      <c r="P18" s="549"/>
      <c r="Q18" s="550"/>
      <c r="R18" s="550"/>
      <c r="S18" s="550"/>
      <c r="T18" s="547" t="s">
        <v>92</v>
      </c>
      <c r="U18" s="548"/>
      <c r="V18" s="549"/>
      <c r="W18" s="550"/>
      <c r="X18" s="550"/>
      <c r="Y18" s="550"/>
      <c r="Z18" s="547" t="s">
        <v>92</v>
      </c>
      <c r="AA18" s="548"/>
      <c r="AB18" s="549"/>
      <c r="AC18" s="550"/>
      <c r="AD18" s="550"/>
      <c r="AE18" s="550"/>
      <c r="AF18" s="547" t="s">
        <v>92</v>
      </c>
      <c r="AG18" s="548"/>
      <c r="AH18" s="549"/>
      <c r="AI18" s="550"/>
      <c r="AJ18" s="550"/>
      <c r="AK18" s="550"/>
      <c r="AL18" s="547" t="s">
        <v>92</v>
      </c>
      <c r="AM18" s="548"/>
      <c r="AP18" s="776"/>
      <c r="AQ18" s="749"/>
      <c r="AR18" s="750"/>
      <c r="AS18" s="684"/>
      <c r="AT18" s="664" t="s">
        <v>102</v>
      </c>
      <c r="AU18" s="576"/>
      <c r="AV18" s="576"/>
      <c r="AW18" s="577"/>
      <c r="AX18" s="542"/>
      <c r="AY18" s="543"/>
      <c r="AZ18" s="512" t="s">
        <v>101</v>
      </c>
      <c r="BA18" s="513" t="s">
        <v>93</v>
      </c>
      <c r="BB18" s="514"/>
      <c r="BC18" s="515"/>
      <c r="BD18" s="542"/>
      <c r="BE18" s="543"/>
      <c r="BF18" s="512" t="s">
        <v>101</v>
      </c>
      <c r="BG18" s="513" t="s">
        <v>93</v>
      </c>
      <c r="BH18" s="514"/>
      <c r="BI18" s="515"/>
      <c r="BJ18" s="542"/>
      <c r="BK18" s="543"/>
      <c r="BL18" s="512" t="s">
        <v>101</v>
      </c>
      <c r="BM18" s="513" t="s">
        <v>93</v>
      </c>
      <c r="BN18" s="514"/>
      <c r="BO18" s="515"/>
      <c r="BP18" s="542"/>
      <c r="BQ18" s="543"/>
      <c r="BR18" s="512" t="s">
        <v>101</v>
      </c>
      <c r="BS18" s="513" t="s">
        <v>93</v>
      </c>
      <c r="BT18" s="514"/>
      <c r="BU18" s="515"/>
      <c r="BV18" s="542"/>
      <c r="BW18" s="543"/>
      <c r="BX18" s="512" t="s">
        <v>101</v>
      </c>
      <c r="BY18" s="513" t="s">
        <v>93</v>
      </c>
      <c r="BZ18" s="514"/>
      <c r="CA18" s="515"/>
    </row>
    <row r="19" spans="2:79" ht="22.9" customHeight="1" thickBot="1">
      <c r="B19" s="695"/>
      <c r="C19" s="559"/>
      <c r="D19" s="560"/>
      <c r="E19" s="561"/>
      <c r="F19" s="516" t="s">
        <v>125</v>
      </c>
      <c r="G19" s="517"/>
      <c r="H19" s="517"/>
      <c r="I19" s="518"/>
      <c r="J19" s="37" t="s">
        <v>116</v>
      </c>
      <c r="K19" s="38"/>
      <c r="L19" s="39" t="s">
        <v>117</v>
      </c>
      <c r="M19" s="38"/>
      <c r="N19" s="40" t="s">
        <v>118</v>
      </c>
      <c r="O19" s="41"/>
      <c r="P19" s="37" t="s">
        <v>70</v>
      </c>
      <c r="Q19" s="38"/>
      <c r="R19" s="39" t="s">
        <v>71</v>
      </c>
      <c r="S19" s="38"/>
      <c r="T19" s="40" t="s">
        <v>72</v>
      </c>
      <c r="U19" s="41"/>
      <c r="V19" s="37" t="s">
        <v>116</v>
      </c>
      <c r="W19" s="38"/>
      <c r="X19" s="39" t="s">
        <v>117</v>
      </c>
      <c r="Y19" s="38"/>
      <c r="Z19" s="40" t="s">
        <v>118</v>
      </c>
      <c r="AA19" s="41"/>
      <c r="AB19" s="37" t="s">
        <v>116</v>
      </c>
      <c r="AC19" s="38"/>
      <c r="AD19" s="39" t="s">
        <v>117</v>
      </c>
      <c r="AE19" s="38"/>
      <c r="AF19" s="40" t="s">
        <v>118</v>
      </c>
      <c r="AG19" s="41"/>
      <c r="AH19" s="37" t="s">
        <v>116</v>
      </c>
      <c r="AI19" s="38"/>
      <c r="AJ19" s="39" t="s">
        <v>117</v>
      </c>
      <c r="AK19" s="38"/>
      <c r="AL19" s="40" t="s">
        <v>118</v>
      </c>
      <c r="AM19" s="41"/>
      <c r="AP19" s="776"/>
      <c r="AQ19" s="749"/>
      <c r="AR19" s="750"/>
      <c r="AS19" s="684"/>
      <c r="AT19" s="584"/>
      <c r="AU19" s="585"/>
      <c r="AV19" s="585"/>
      <c r="AW19" s="586"/>
      <c r="AX19" s="542"/>
      <c r="AY19" s="543"/>
      <c r="AZ19" s="512"/>
      <c r="BA19" s="623"/>
      <c r="BB19" s="624"/>
      <c r="BC19" s="625"/>
      <c r="BD19" s="542"/>
      <c r="BE19" s="543"/>
      <c r="BF19" s="512"/>
      <c r="BG19" s="623"/>
      <c r="BH19" s="624"/>
      <c r="BI19" s="625"/>
      <c r="BJ19" s="542"/>
      <c r="BK19" s="543"/>
      <c r="BL19" s="512"/>
      <c r="BM19" s="623"/>
      <c r="BN19" s="624"/>
      <c r="BO19" s="625"/>
      <c r="BP19" s="542"/>
      <c r="BQ19" s="543"/>
      <c r="BR19" s="512"/>
      <c r="BS19" s="623"/>
      <c r="BT19" s="624"/>
      <c r="BU19" s="625"/>
      <c r="BV19" s="542"/>
      <c r="BW19" s="543"/>
      <c r="BX19" s="512"/>
      <c r="BY19" s="623"/>
      <c r="BZ19" s="624"/>
      <c r="CA19" s="625"/>
    </row>
    <row r="20" spans="2:79" ht="22.9" customHeight="1">
      <c r="B20" s="695"/>
      <c r="C20" s="553" t="s">
        <v>115</v>
      </c>
      <c r="D20" s="554"/>
      <c r="E20" s="555"/>
      <c r="F20" s="551" t="s">
        <v>90</v>
      </c>
      <c r="G20" s="551"/>
      <c r="H20" s="551"/>
      <c r="I20" s="552"/>
      <c r="J20" s="544"/>
      <c r="K20" s="545"/>
      <c r="L20" s="545"/>
      <c r="M20" s="545"/>
      <c r="N20" s="545"/>
      <c r="O20" s="546"/>
      <c r="P20" s="544"/>
      <c r="Q20" s="545"/>
      <c r="R20" s="545"/>
      <c r="S20" s="545"/>
      <c r="T20" s="545"/>
      <c r="U20" s="546"/>
      <c r="V20" s="544"/>
      <c r="W20" s="545"/>
      <c r="X20" s="545"/>
      <c r="Y20" s="545"/>
      <c r="Z20" s="545"/>
      <c r="AA20" s="546"/>
      <c r="AB20" s="544"/>
      <c r="AC20" s="545"/>
      <c r="AD20" s="545"/>
      <c r="AE20" s="545"/>
      <c r="AF20" s="545"/>
      <c r="AG20" s="546"/>
      <c r="AH20" s="544"/>
      <c r="AI20" s="545"/>
      <c r="AJ20" s="545"/>
      <c r="AK20" s="545"/>
      <c r="AL20" s="545"/>
      <c r="AM20" s="546"/>
      <c r="AP20" s="776"/>
      <c r="AQ20" s="749"/>
      <c r="AR20" s="750"/>
      <c r="AS20" s="684"/>
      <c r="AT20" s="664" t="s">
        <v>104</v>
      </c>
      <c r="AU20" s="576"/>
      <c r="AV20" s="576"/>
      <c r="AW20" s="577"/>
      <c r="AX20" s="542"/>
      <c r="AY20" s="543"/>
      <c r="AZ20" s="512" t="s">
        <v>101</v>
      </c>
      <c r="BA20" s="513" t="s">
        <v>93</v>
      </c>
      <c r="BB20" s="514"/>
      <c r="BC20" s="515"/>
      <c r="BD20" s="542"/>
      <c r="BE20" s="543"/>
      <c r="BF20" s="512" t="s">
        <v>101</v>
      </c>
      <c r="BG20" s="513" t="s">
        <v>93</v>
      </c>
      <c r="BH20" s="514"/>
      <c r="BI20" s="515"/>
      <c r="BJ20" s="542"/>
      <c r="BK20" s="543"/>
      <c r="BL20" s="512" t="s">
        <v>101</v>
      </c>
      <c r="BM20" s="513" t="s">
        <v>93</v>
      </c>
      <c r="BN20" s="514"/>
      <c r="BO20" s="515"/>
      <c r="BP20" s="542"/>
      <c r="BQ20" s="543"/>
      <c r="BR20" s="512" t="s">
        <v>101</v>
      </c>
      <c r="BS20" s="513" t="s">
        <v>93</v>
      </c>
      <c r="BT20" s="514"/>
      <c r="BU20" s="515"/>
      <c r="BV20" s="542"/>
      <c r="BW20" s="543"/>
      <c r="BX20" s="512" t="s">
        <v>101</v>
      </c>
      <c r="BY20" s="513" t="s">
        <v>93</v>
      </c>
      <c r="BZ20" s="514"/>
      <c r="CA20" s="515"/>
    </row>
    <row r="21" spans="2:79" ht="22.9" customHeight="1">
      <c r="B21" s="695"/>
      <c r="C21" s="556"/>
      <c r="D21" s="557"/>
      <c r="E21" s="558"/>
      <c r="F21" s="551" t="s">
        <v>91</v>
      </c>
      <c r="G21" s="551"/>
      <c r="H21" s="551"/>
      <c r="I21" s="552"/>
      <c r="J21" s="549"/>
      <c r="K21" s="550"/>
      <c r="L21" s="550"/>
      <c r="M21" s="550"/>
      <c r="N21" s="547" t="s">
        <v>92</v>
      </c>
      <c r="O21" s="548"/>
      <c r="P21" s="549"/>
      <c r="Q21" s="550"/>
      <c r="R21" s="550"/>
      <c r="S21" s="550"/>
      <c r="T21" s="547" t="s">
        <v>92</v>
      </c>
      <c r="U21" s="548"/>
      <c r="V21" s="549"/>
      <c r="W21" s="550"/>
      <c r="X21" s="550"/>
      <c r="Y21" s="550"/>
      <c r="Z21" s="547" t="s">
        <v>92</v>
      </c>
      <c r="AA21" s="548"/>
      <c r="AB21" s="549"/>
      <c r="AC21" s="550"/>
      <c r="AD21" s="550"/>
      <c r="AE21" s="550"/>
      <c r="AF21" s="547" t="s">
        <v>92</v>
      </c>
      <c r="AG21" s="548"/>
      <c r="AH21" s="549"/>
      <c r="AI21" s="550"/>
      <c r="AJ21" s="550"/>
      <c r="AK21" s="550"/>
      <c r="AL21" s="547" t="s">
        <v>92</v>
      </c>
      <c r="AM21" s="548"/>
      <c r="AP21" s="776"/>
      <c r="AQ21" s="749"/>
      <c r="AR21" s="750"/>
      <c r="AS21" s="684"/>
      <c r="AT21" s="584"/>
      <c r="AU21" s="585"/>
      <c r="AV21" s="585"/>
      <c r="AW21" s="586"/>
      <c r="AX21" s="542"/>
      <c r="AY21" s="543"/>
      <c r="AZ21" s="512"/>
      <c r="BA21" s="623"/>
      <c r="BB21" s="624"/>
      <c r="BC21" s="625"/>
      <c r="BD21" s="542"/>
      <c r="BE21" s="543"/>
      <c r="BF21" s="512"/>
      <c r="BG21" s="623"/>
      <c r="BH21" s="624"/>
      <c r="BI21" s="625"/>
      <c r="BJ21" s="542"/>
      <c r="BK21" s="543"/>
      <c r="BL21" s="512"/>
      <c r="BM21" s="623"/>
      <c r="BN21" s="624"/>
      <c r="BO21" s="625"/>
      <c r="BP21" s="542"/>
      <c r="BQ21" s="543"/>
      <c r="BR21" s="512"/>
      <c r="BS21" s="623"/>
      <c r="BT21" s="624"/>
      <c r="BU21" s="625"/>
      <c r="BV21" s="542"/>
      <c r="BW21" s="543"/>
      <c r="BX21" s="512"/>
      <c r="BY21" s="623"/>
      <c r="BZ21" s="624"/>
      <c r="CA21" s="625"/>
    </row>
    <row r="22" spans="2:79" ht="22.9" customHeight="1" thickBot="1">
      <c r="B22" s="695"/>
      <c r="C22" s="559"/>
      <c r="D22" s="560"/>
      <c r="E22" s="561"/>
      <c r="F22" s="516" t="s">
        <v>125</v>
      </c>
      <c r="G22" s="517"/>
      <c r="H22" s="517"/>
      <c r="I22" s="518"/>
      <c r="J22" s="37" t="s">
        <v>116</v>
      </c>
      <c r="K22" s="38"/>
      <c r="L22" s="39" t="s">
        <v>117</v>
      </c>
      <c r="M22" s="38"/>
      <c r="N22" s="40" t="s">
        <v>118</v>
      </c>
      <c r="O22" s="41"/>
      <c r="P22" s="37" t="s">
        <v>116</v>
      </c>
      <c r="Q22" s="38"/>
      <c r="R22" s="39" t="s">
        <v>117</v>
      </c>
      <c r="S22" s="38"/>
      <c r="T22" s="40" t="s">
        <v>118</v>
      </c>
      <c r="U22" s="41"/>
      <c r="V22" s="37" t="s">
        <v>116</v>
      </c>
      <c r="W22" s="38"/>
      <c r="X22" s="39" t="s">
        <v>117</v>
      </c>
      <c r="Y22" s="38"/>
      <c r="Z22" s="40" t="s">
        <v>118</v>
      </c>
      <c r="AA22" s="41"/>
      <c r="AB22" s="37" t="s">
        <v>116</v>
      </c>
      <c r="AC22" s="38"/>
      <c r="AD22" s="39" t="s">
        <v>117</v>
      </c>
      <c r="AE22" s="38"/>
      <c r="AF22" s="40" t="s">
        <v>118</v>
      </c>
      <c r="AG22" s="41"/>
      <c r="AH22" s="37" t="s">
        <v>116</v>
      </c>
      <c r="AI22" s="38"/>
      <c r="AJ22" s="39" t="s">
        <v>117</v>
      </c>
      <c r="AK22" s="38"/>
      <c r="AL22" s="40" t="s">
        <v>118</v>
      </c>
      <c r="AM22" s="41"/>
      <c r="AP22" s="776"/>
      <c r="AQ22" s="749"/>
      <c r="AR22" s="750"/>
      <c r="AS22" s="684"/>
      <c r="AT22" s="664" t="s">
        <v>103</v>
      </c>
      <c r="AU22" s="576"/>
      <c r="AV22" s="576"/>
      <c r="AW22" s="577"/>
      <c r="AX22" s="542"/>
      <c r="AY22" s="543"/>
      <c r="AZ22" s="512" t="s">
        <v>101</v>
      </c>
      <c r="BA22" s="513" t="s">
        <v>93</v>
      </c>
      <c r="BB22" s="514"/>
      <c r="BC22" s="515"/>
      <c r="BD22" s="542"/>
      <c r="BE22" s="543"/>
      <c r="BF22" s="512" t="s">
        <v>101</v>
      </c>
      <c r="BG22" s="513" t="s">
        <v>93</v>
      </c>
      <c r="BH22" s="514"/>
      <c r="BI22" s="515"/>
      <c r="BJ22" s="542"/>
      <c r="BK22" s="543"/>
      <c r="BL22" s="512" t="s">
        <v>101</v>
      </c>
      <c r="BM22" s="513" t="s">
        <v>93</v>
      </c>
      <c r="BN22" s="514"/>
      <c r="BO22" s="515"/>
      <c r="BP22" s="542"/>
      <c r="BQ22" s="543"/>
      <c r="BR22" s="512" t="s">
        <v>101</v>
      </c>
      <c r="BS22" s="513" t="s">
        <v>93</v>
      </c>
      <c r="BT22" s="514"/>
      <c r="BU22" s="515"/>
      <c r="BV22" s="542"/>
      <c r="BW22" s="543"/>
      <c r="BX22" s="512" t="s">
        <v>101</v>
      </c>
      <c r="BY22" s="513" t="s">
        <v>93</v>
      </c>
      <c r="BZ22" s="514"/>
      <c r="CA22" s="515"/>
    </row>
    <row r="23" spans="2:79" ht="22.9" customHeight="1" thickBot="1">
      <c r="B23" s="695"/>
      <c r="C23" s="553" t="s">
        <v>114</v>
      </c>
      <c r="D23" s="554"/>
      <c r="E23" s="555"/>
      <c r="F23" s="551" t="s">
        <v>90</v>
      </c>
      <c r="G23" s="551"/>
      <c r="H23" s="551"/>
      <c r="I23" s="552"/>
      <c r="J23" s="544"/>
      <c r="K23" s="545"/>
      <c r="L23" s="545"/>
      <c r="M23" s="545"/>
      <c r="N23" s="545"/>
      <c r="O23" s="546"/>
      <c r="P23" s="692"/>
      <c r="Q23" s="693"/>
      <c r="R23" s="693"/>
      <c r="S23" s="693"/>
      <c r="T23" s="693"/>
      <c r="U23" s="694"/>
      <c r="V23" s="692"/>
      <c r="W23" s="693"/>
      <c r="X23" s="693"/>
      <c r="Y23" s="693"/>
      <c r="Z23" s="693"/>
      <c r="AA23" s="694"/>
      <c r="AB23" s="692"/>
      <c r="AC23" s="693"/>
      <c r="AD23" s="693"/>
      <c r="AE23" s="693"/>
      <c r="AF23" s="693"/>
      <c r="AG23" s="694"/>
      <c r="AH23" s="692"/>
      <c r="AI23" s="693"/>
      <c r="AJ23" s="693"/>
      <c r="AK23" s="693"/>
      <c r="AL23" s="693"/>
      <c r="AM23" s="694"/>
      <c r="AP23" s="776"/>
      <c r="AQ23" s="749"/>
      <c r="AR23" s="750"/>
      <c r="AS23" s="685"/>
      <c r="AT23" s="486"/>
      <c r="AU23" s="487"/>
      <c r="AV23" s="487"/>
      <c r="AW23" s="488"/>
      <c r="AX23" s="491"/>
      <c r="AY23" s="492"/>
      <c r="AZ23" s="494"/>
      <c r="BA23" s="626"/>
      <c r="BB23" s="627"/>
      <c r="BC23" s="628"/>
      <c r="BD23" s="491"/>
      <c r="BE23" s="492"/>
      <c r="BF23" s="494"/>
      <c r="BG23" s="626"/>
      <c r="BH23" s="627"/>
      <c r="BI23" s="628"/>
      <c r="BJ23" s="491"/>
      <c r="BK23" s="492"/>
      <c r="BL23" s="494"/>
      <c r="BM23" s="626"/>
      <c r="BN23" s="627"/>
      <c r="BO23" s="628"/>
      <c r="BP23" s="491"/>
      <c r="BQ23" s="492"/>
      <c r="BR23" s="494"/>
      <c r="BS23" s="626"/>
      <c r="BT23" s="627"/>
      <c r="BU23" s="628"/>
      <c r="BV23" s="491"/>
      <c r="BW23" s="492"/>
      <c r="BX23" s="494"/>
      <c r="BY23" s="626"/>
      <c r="BZ23" s="627"/>
      <c r="CA23" s="628"/>
    </row>
    <row r="24" spans="2:79" ht="22.9" customHeight="1">
      <c r="B24" s="695"/>
      <c r="C24" s="556"/>
      <c r="D24" s="557"/>
      <c r="E24" s="558"/>
      <c r="F24" s="551" t="s">
        <v>91</v>
      </c>
      <c r="G24" s="551"/>
      <c r="H24" s="551"/>
      <c r="I24" s="552"/>
      <c r="J24" s="549"/>
      <c r="K24" s="550"/>
      <c r="L24" s="550"/>
      <c r="M24" s="550"/>
      <c r="N24" s="547" t="s">
        <v>92</v>
      </c>
      <c r="O24" s="548"/>
      <c r="P24" s="549"/>
      <c r="Q24" s="550"/>
      <c r="R24" s="550"/>
      <c r="S24" s="550"/>
      <c r="T24" s="547" t="s">
        <v>92</v>
      </c>
      <c r="U24" s="548"/>
      <c r="V24" s="549"/>
      <c r="W24" s="550"/>
      <c r="X24" s="550"/>
      <c r="Y24" s="550"/>
      <c r="Z24" s="547" t="s">
        <v>92</v>
      </c>
      <c r="AA24" s="548"/>
      <c r="AB24" s="549"/>
      <c r="AC24" s="550"/>
      <c r="AD24" s="550"/>
      <c r="AE24" s="550"/>
      <c r="AF24" s="547" t="s">
        <v>92</v>
      </c>
      <c r="AG24" s="548"/>
      <c r="AH24" s="549"/>
      <c r="AI24" s="550"/>
      <c r="AJ24" s="550"/>
      <c r="AK24" s="550"/>
      <c r="AL24" s="547" t="s">
        <v>92</v>
      </c>
      <c r="AM24" s="548"/>
      <c r="AP24" s="776"/>
      <c r="AQ24" s="749"/>
      <c r="AR24" s="750"/>
      <c r="AS24" s="752" t="s">
        <v>127</v>
      </c>
      <c r="AT24" s="665" t="s">
        <v>98</v>
      </c>
      <c r="AU24" s="666"/>
      <c r="AV24" s="666"/>
      <c r="AW24" s="667"/>
      <c r="AX24" s="662"/>
      <c r="AY24" s="663"/>
      <c r="AZ24" s="661" t="s">
        <v>101</v>
      </c>
      <c r="BA24" s="616" t="s">
        <v>93</v>
      </c>
      <c r="BB24" s="608"/>
      <c r="BC24" s="609"/>
      <c r="BD24" s="662"/>
      <c r="BE24" s="663"/>
      <c r="BF24" s="661" t="s">
        <v>101</v>
      </c>
      <c r="BG24" s="616" t="s">
        <v>93</v>
      </c>
      <c r="BH24" s="608"/>
      <c r="BI24" s="609"/>
      <c r="BJ24" s="662"/>
      <c r="BK24" s="663"/>
      <c r="BL24" s="661" t="s">
        <v>101</v>
      </c>
      <c r="BM24" s="616" t="s">
        <v>93</v>
      </c>
      <c r="BN24" s="608"/>
      <c r="BO24" s="609"/>
      <c r="BP24" s="662"/>
      <c r="BQ24" s="663"/>
      <c r="BR24" s="661" t="s">
        <v>101</v>
      </c>
      <c r="BS24" s="616" t="s">
        <v>93</v>
      </c>
      <c r="BT24" s="608"/>
      <c r="BU24" s="609"/>
      <c r="BV24" s="662"/>
      <c r="BW24" s="663"/>
      <c r="BX24" s="661" t="s">
        <v>101</v>
      </c>
      <c r="BY24" s="616" t="s">
        <v>93</v>
      </c>
      <c r="BZ24" s="608"/>
      <c r="CA24" s="609"/>
    </row>
    <row r="25" spans="2:79" ht="22.9" customHeight="1" thickBot="1">
      <c r="B25" s="695"/>
      <c r="C25" s="559"/>
      <c r="D25" s="560"/>
      <c r="E25" s="561"/>
      <c r="F25" s="516" t="s">
        <v>125</v>
      </c>
      <c r="G25" s="517"/>
      <c r="H25" s="517"/>
      <c r="I25" s="518"/>
      <c r="J25" s="37" t="s">
        <v>116</v>
      </c>
      <c r="K25" s="38"/>
      <c r="L25" s="40" t="s">
        <v>117</v>
      </c>
      <c r="M25" s="38"/>
      <c r="N25" s="40" t="s">
        <v>118</v>
      </c>
      <c r="O25" s="41"/>
      <c r="P25" s="37" t="s">
        <v>116</v>
      </c>
      <c r="Q25" s="38"/>
      <c r="R25" s="40" t="s">
        <v>117</v>
      </c>
      <c r="S25" s="38"/>
      <c r="T25" s="40" t="s">
        <v>118</v>
      </c>
      <c r="U25" s="41"/>
      <c r="V25" s="37" t="s">
        <v>116</v>
      </c>
      <c r="W25" s="38"/>
      <c r="X25" s="40" t="s">
        <v>117</v>
      </c>
      <c r="Y25" s="38"/>
      <c r="Z25" s="40" t="s">
        <v>118</v>
      </c>
      <c r="AA25" s="41"/>
      <c r="AB25" s="37" t="s">
        <v>116</v>
      </c>
      <c r="AC25" s="38"/>
      <c r="AD25" s="40" t="s">
        <v>117</v>
      </c>
      <c r="AE25" s="38"/>
      <c r="AF25" s="40" t="s">
        <v>118</v>
      </c>
      <c r="AG25" s="41"/>
      <c r="AH25" s="37" t="s">
        <v>116</v>
      </c>
      <c r="AI25" s="38"/>
      <c r="AJ25" s="40" t="s">
        <v>117</v>
      </c>
      <c r="AK25" s="38"/>
      <c r="AL25" s="40" t="s">
        <v>118</v>
      </c>
      <c r="AM25" s="41"/>
      <c r="AP25" s="776"/>
      <c r="AQ25" s="749"/>
      <c r="AR25" s="750"/>
      <c r="AS25" s="684"/>
      <c r="AT25" s="584"/>
      <c r="AU25" s="585"/>
      <c r="AV25" s="585"/>
      <c r="AW25" s="586"/>
      <c r="AX25" s="489"/>
      <c r="AY25" s="490"/>
      <c r="AZ25" s="493"/>
      <c r="BA25" s="509"/>
      <c r="BB25" s="510"/>
      <c r="BC25" s="511"/>
      <c r="BD25" s="489"/>
      <c r="BE25" s="490"/>
      <c r="BF25" s="493"/>
      <c r="BG25" s="509"/>
      <c r="BH25" s="510"/>
      <c r="BI25" s="511"/>
      <c r="BJ25" s="489"/>
      <c r="BK25" s="490"/>
      <c r="BL25" s="493"/>
      <c r="BM25" s="509"/>
      <c r="BN25" s="510"/>
      <c r="BO25" s="511"/>
      <c r="BP25" s="489"/>
      <c r="BQ25" s="490"/>
      <c r="BR25" s="493"/>
      <c r="BS25" s="509"/>
      <c r="BT25" s="510"/>
      <c r="BU25" s="511"/>
      <c r="BV25" s="489"/>
      <c r="BW25" s="490"/>
      <c r="BX25" s="493"/>
      <c r="BY25" s="509"/>
      <c r="BZ25" s="510"/>
      <c r="CA25" s="511"/>
    </row>
    <row r="26" spans="2:79" ht="22.9" customHeight="1">
      <c r="B26" s="695"/>
      <c r="C26" s="709" t="s">
        <v>159</v>
      </c>
      <c r="D26" s="710"/>
      <c r="E26" s="711"/>
      <c r="F26" s="716" t="s">
        <v>233</v>
      </c>
      <c r="G26" s="717"/>
      <c r="H26" s="717"/>
      <c r="I26" s="718"/>
      <c r="J26" s="489"/>
      <c r="K26" s="490"/>
      <c r="L26" s="562" t="s">
        <v>92</v>
      </c>
      <c r="M26" s="495" t="s">
        <v>93</v>
      </c>
      <c r="N26" s="496"/>
      <c r="O26" s="497"/>
      <c r="P26" s="489"/>
      <c r="Q26" s="490"/>
      <c r="R26" s="562" t="s">
        <v>92</v>
      </c>
      <c r="S26" s="495" t="s">
        <v>93</v>
      </c>
      <c r="T26" s="496"/>
      <c r="U26" s="497"/>
      <c r="V26" s="489"/>
      <c r="W26" s="490"/>
      <c r="X26" s="562" t="s">
        <v>92</v>
      </c>
      <c r="Y26" s="495" t="s">
        <v>93</v>
      </c>
      <c r="Z26" s="496"/>
      <c r="AA26" s="497"/>
      <c r="AB26" s="489"/>
      <c r="AC26" s="490"/>
      <c r="AD26" s="562" t="s">
        <v>92</v>
      </c>
      <c r="AE26" s="495" t="s">
        <v>93</v>
      </c>
      <c r="AF26" s="496"/>
      <c r="AG26" s="497"/>
      <c r="AH26" s="489"/>
      <c r="AI26" s="490"/>
      <c r="AJ26" s="562" t="s">
        <v>92</v>
      </c>
      <c r="AK26" s="495" t="s">
        <v>93</v>
      </c>
      <c r="AL26" s="496"/>
      <c r="AM26" s="497"/>
      <c r="AP26" s="776"/>
      <c r="AQ26" s="749"/>
      <c r="AR26" s="750"/>
      <c r="AS26" s="684"/>
      <c r="AT26" s="664" t="s">
        <v>100</v>
      </c>
      <c r="AU26" s="576"/>
      <c r="AV26" s="576"/>
      <c r="AW26" s="577"/>
      <c r="AX26" s="542"/>
      <c r="AY26" s="543"/>
      <c r="AZ26" s="512" t="s">
        <v>101</v>
      </c>
      <c r="BA26" s="513" t="s">
        <v>93</v>
      </c>
      <c r="BB26" s="514"/>
      <c r="BC26" s="515"/>
      <c r="BD26" s="542"/>
      <c r="BE26" s="543"/>
      <c r="BF26" s="512" t="s">
        <v>101</v>
      </c>
      <c r="BG26" s="513" t="s">
        <v>93</v>
      </c>
      <c r="BH26" s="514"/>
      <c r="BI26" s="515"/>
      <c r="BJ26" s="542"/>
      <c r="BK26" s="543"/>
      <c r="BL26" s="512" t="s">
        <v>101</v>
      </c>
      <c r="BM26" s="513" t="s">
        <v>93</v>
      </c>
      <c r="BN26" s="514"/>
      <c r="BO26" s="515"/>
      <c r="BP26" s="542"/>
      <c r="BQ26" s="543"/>
      <c r="BR26" s="512" t="s">
        <v>101</v>
      </c>
      <c r="BS26" s="513" t="s">
        <v>93</v>
      </c>
      <c r="BT26" s="514"/>
      <c r="BU26" s="515"/>
      <c r="BV26" s="542"/>
      <c r="BW26" s="543"/>
      <c r="BX26" s="512" t="s">
        <v>101</v>
      </c>
      <c r="BY26" s="513" t="s">
        <v>93</v>
      </c>
      <c r="BZ26" s="514"/>
      <c r="CA26" s="515"/>
    </row>
    <row r="27" spans="2:79" ht="22.9" customHeight="1">
      <c r="B27" s="695"/>
      <c r="C27" s="712"/>
      <c r="D27" s="710"/>
      <c r="E27" s="711"/>
      <c r="F27" s="719"/>
      <c r="G27" s="720"/>
      <c r="H27" s="720"/>
      <c r="I27" s="721"/>
      <c r="J27" s="564"/>
      <c r="K27" s="565"/>
      <c r="L27" s="563"/>
      <c r="M27" s="566"/>
      <c r="N27" s="567"/>
      <c r="O27" s="568"/>
      <c r="P27" s="564"/>
      <c r="Q27" s="565"/>
      <c r="R27" s="563"/>
      <c r="S27" s="566"/>
      <c r="T27" s="567"/>
      <c r="U27" s="568"/>
      <c r="V27" s="564"/>
      <c r="W27" s="565"/>
      <c r="X27" s="563"/>
      <c r="Y27" s="566"/>
      <c r="Z27" s="567"/>
      <c r="AA27" s="568"/>
      <c r="AB27" s="564"/>
      <c r="AC27" s="565"/>
      <c r="AD27" s="563"/>
      <c r="AE27" s="566"/>
      <c r="AF27" s="567"/>
      <c r="AG27" s="568"/>
      <c r="AH27" s="564"/>
      <c r="AI27" s="565"/>
      <c r="AJ27" s="563"/>
      <c r="AK27" s="566"/>
      <c r="AL27" s="567"/>
      <c r="AM27" s="568"/>
      <c r="AP27" s="776"/>
      <c r="AQ27" s="749"/>
      <c r="AR27" s="750"/>
      <c r="AS27" s="684"/>
      <c r="AT27" s="584"/>
      <c r="AU27" s="585"/>
      <c r="AV27" s="585"/>
      <c r="AW27" s="586"/>
      <c r="AX27" s="564"/>
      <c r="AY27" s="565"/>
      <c r="AZ27" s="587"/>
      <c r="BA27" s="623"/>
      <c r="BB27" s="624"/>
      <c r="BC27" s="625"/>
      <c r="BD27" s="564"/>
      <c r="BE27" s="565"/>
      <c r="BF27" s="587"/>
      <c r="BG27" s="623"/>
      <c r="BH27" s="624"/>
      <c r="BI27" s="625"/>
      <c r="BJ27" s="564"/>
      <c r="BK27" s="565"/>
      <c r="BL27" s="587"/>
      <c r="BM27" s="623"/>
      <c r="BN27" s="624"/>
      <c r="BO27" s="625"/>
      <c r="BP27" s="564"/>
      <c r="BQ27" s="565"/>
      <c r="BR27" s="587"/>
      <c r="BS27" s="623"/>
      <c r="BT27" s="624"/>
      <c r="BU27" s="625"/>
      <c r="BV27" s="564"/>
      <c r="BW27" s="565"/>
      <c r="BX27" s="587"/>
      <c r="BY27" s="623"/>
      <c r="BZ27" s="624"/>
      <c r="CA27" s="625"/>
    </row>
    <row r="28" spans="2:79" ht="22.9" customHeight="1">
      <c r="B28" s="695"/>
      <c r="C28" s="712"/>
      <c r="D28" s="710"/>
      <c r="E28" s="711"/>
      <c r="F28" s="569" t="s">
        <v>160</v>
      </c>
      <c r="G28" s="570"/>
      <c r="H28" s="570"/>
      <c r="I28" s="571"/>
      <c r="J28" s="542"/>
      <c r="K28" s="543"/>
      <c r="L28" s="540" t="s">
        <v>92</v>
      </c>
      <c r="M28" s="513" t="s">
        <v>93</v>
      </c>
      <c r="N28" s="514"/>
      <c r="O28" s="515"/>
      <c r="P28" s="542"/>
      <c r="Q28" s="543"/>
      <c r="R28" s="540" t="s">
        <v>92</v>
      </c>
      <c r="S28" s="513" t="s">
        <v>93</v>
      </c>
      <c r="T28" s="514"/>
      <c r="U28" s="515"/>
      <c r="V28" s="542"/>
      <c r="W28" s="543"/>
      <c r="X28" s="540" t="s">
        <v>92</v>
      </c>
      <c r="Y28" s="513" t="s">
        <v>93</v>
      </c>
      <c r="Z28" s="514"/>
      <c r="AA28" s="515"/>
      <c r="AB28" s="542"/>
      <c r="AC28" s="543"/>
      <c r="AD28" s="540" t="s">
        <v>92</v>
      </c>
      <c r="AE28" s="513" t="s">
        <v>93</v>
      </c>
      <c r="AF28" s="514"/>
      <c r="AG28" s="515"/>
      <c r="AH28" s="542"/>
      <c r="AI28" s="543"/>
      <c r="AJ28" s="540" t="s">
        <v>92</v>
      </c>
      <c r="AK28" s="513" t="s">
        <v>93</v>
      </c>
      <c r="AL28" s="514"/>
      <c r="AM28" s="515"/>
      <c r="AP28" s="776"/>
      <c r="AQ28" s="749"/>
      <c r="AR28" s="750"/>
      <c r="AS28" s="684"/>
      <c r="AT28" s="664" t="s">
        <v>102</v>
      </c>
      <c r="AU28" s="576"/>
      <c r="AV28" s="576"/>
      <c r="AW28" s="577"/>
      <c r="AX28" s="542"/>
      <c r="AY28" s="543"/>
      <c r="AZ28" s="512" t="s">
        <v>101</v>
      </c>
      <c r="BA28" s="513" t="s">
        <v>93</v>
      </c>
      <c r="BB28" s="514"/>
      <c r="BC28" s="515"/>
      <c r="BD28" s="542"/>
      <c r="BE28" s="543"/>
      <c r="BF28" s="512" t="s">
        <v>101</v>
      </c>
      <c r="BG28" s="513" t="s">
        <v>93</v>
      </c>
      <c r="BH28" s="514"/>
      <c r="BI28" s="515"/>
      <c r="BJ28" s="542"/>
      <c r="BK28" s="543"/>
      <c r="BL28" s="512" t="s">
        <v>101</v>
      </c>
      <c r="BM28" s="513" t="s">
        <v>93</v>
      </c>
      <c r="BN28" s="514"/>
      <c r="BO28" s="515"/>
      <c r="BP28" s="542"/>
      <c r="BQ28" s="543"/>
      <c r="BR28" s="512" t="s">
        <v>101</v>
      </c>
      <c r="BS28" s="513" t="s">
        <v>93</v>
      </c>
      <c r="BT28" s="514"/>
      <c r="BU28" s="515"/>
      <c r="BV28" s="542"/>
      <c r="BW28" s="543"/>
      <c r="BX28" s="512" t="s">
        <v>101</v>
      </c>
      <c r="BY28" s="513" t="s">
        <v>93</v>
      </c>
      <c r="BZ28" s="514"/>
      <c r="CA28" s="515"/>
    </row>
    <row r="29" spans="2:79" ht="22.9" customHeight="1" thickBot="1">
      <c r="B29" s="696"/>
      <c r="C29" s="713"/>
      <c r="D29" s="714"/>
      <c r="E29" s="715"/>
      <c r="F29" s="572"/>
      <c r="G29" s="573"/>
      <c r="H29" s="573"/>
      <c r="I29" s="574"/>
      <c r="J29" s="491"/>
      <c r="K29" s="492"/>
      <c r="L29" s="541"/>
      <c r="M29" s="498"/>
      <c r="N29" s="499"/>
      <c r="O29" s="500"/>
      <c r="P29" s="491"/>
      <c r="Q29" s="492"/>
      <c r="R29" s="541"/>
      <c r="S29" s="498"/>
      <c r="T29" s="499"/>
      <c r="U29" s="500"/>
      <c r="V29" s="491"/>
      <c r="W29" s="492"/>
      <c r="X29" s="541"/>
      <c r="Y29" s="498"/>
      <c r="Z29" s="499"/>
      <c r="AA29" s="500"/>
      <c r="AB29" s="491"/>
      <c r="AC29" s="492"/>
      <c r="AD29" s="541"/>
      <c r="AE29" s="498"/>
      <c r="AF29" s="499"/>
      <c r="AG29" s="500"/>
      <c r="AH29" s="491"/>
      <c r="AI29" s="492"/>
      <c r="AJ29" s="541"/>
      <c r="AK29" s="498"/>
      <c r="AL29" s="499"/>
      <c r="AM29" s="500"/>
      <c r="AP29" s="776"/>
      <c r="AQ29" s="749"/>
      <c r="AR29" s="750"/>
      <c r="AS29" s="684"/>
      <c r="AT29" s="584"/>
      <c r="AU29" s="585"/>
      <c r="AV29" s="585"/>
      <c r="AW29" s="586"/>
      <c r="AX29" s="564"/>
      <c r="AY29" s="565"/>
      <c r="AZ29" s="587"/>
      <c r="BA29" s="623"/>
      <c r="BB29" s="624"/>
      <c r="BC29" s="625"/>
      <c r="BD29" s="564"/>
      <c r="BE29" s="565"/>
      <c r="BF29" s="587"/>
      <c r="BG29" s="623"/>
      <c r="BH29" s="624"/>
      <c r="BI29" s="625"/>
      <c r="BJ29" s="564"/>
      <c r="BK29" s="565"/>
      <c r="BL29" s="587"/>
      <c r="BM29" s="623"/>
      <c r="BN29" s="624"/>
      <c r="BO29" s="625"/>
      <c r="BP29" s="564"/>
      <c r="BQ29" s="565"/>
      <c r="BR29" s="587"/>
      <c r="BS29" s="623"/>
      <c r="BT29" s="624"/>
      <c r="BU29" s="625"/>
      <c r="BV29" s="564"/>
      <c r="BW29" s="565"/>
      <c r="BX29" s="587"/>
      <c r="BY29" s="623"/>
      <c r="BZ29" s="624"/>
      <c r="CA29" s="625"/>
    </row>
    <row r="30" spans="2:79" ht="22.9" customHeight="1">
      <c r="B30" s="478" t="s">
        <v>166</v>
      </c>
      <c r="C30" s="501" t="s">
        <v>157</v>
      </c>
      <c r="D30" s="703"/>
      <c r="E30" s="704"/>
      <c r="F30" s="578" t="s">
        <v>156</v>
      </c>
      <c r="G30" s="784"/>
      <c r="H30" s="784"/>
      <c r="I30" s="785"/>
      <c r="J30" s="489"/>
      <c r="K30" s="490"/>
      <c r="L30" s="493" t="s">
        <v>87</v>
      </c>
      <c r="M30" s="495" t="s">
        <v>94</v>
      </c>
      <c r="N30" s="496"/>
      <c r="O30" s="497"/>
      <c r="P30" s="489"/>
      <c r="Q30" s="490"/>
      <c r="R30" s="743" t="s">
        <v>87</v>
      </c>
      <c r="S30" s="495" t="s">
        <v>94</v>
      </c>
      <c r="T30" s="496"/>
      <c r="U30" s="497"/>
      <c r="V30" s="489"/>
      <c r="W30" s="490"/>
      <c r="X30" s="743" t="s">
        <v>87</v>
      </c>
      <c r="Y30" s="495" t="s">
        <v>94</v>
      </c>
      <c r="Z30" s="496"/>
      <c r="AA30" s="497"/>
      <c r="AB30" s="489"/>
      <c r="AC30" s="490"/>
      <c r="AD30" s="743" t="s">
        <v>87</v>
      </c>
      <c r="AE30" s="495" t="s">
        <v>94</v>
      </c>
      <c r="AF30" s="496"/>
      <c r="AG30" s="497"/>
      <c r="AH30" s="489"/>
      <c r="AI30" s="490"/>
      <c r="AJ30" s="743" t="s">
        <v>87</v>
      </c>
      <c r="AK30" s="495" t="s">
        <v>94</v>
      </c>
      <c r="AL30" s="496"/>
      <c r="AM30" s="497"/>
      <c r="AP30" s="776"/>
      <c r="AQ30" s="749"/>
      <c r="AR30" s="750"/>
      <c r="AS30" s="684"/>
      <c r="AT30" s="664" t="s">
        <v>103</v>
      </c>
      <c r="AU30" s="576"/>
      <c r="AV30" s="576"/>
      <c r="AW30" s="577"/>
      <c r="AX30" s="542"/>
      <c r="AY30" s="543"/>
      <c r="AZ30" s="512" t="s">
        <v>101</v>
      </c>
      <c r="BA30" s="513" t="s">
        <v>93</v>
      </c>
      <c r="BB30" s="514"/>
      <c r="BC30" s="515"/>
      <c r="BD30" s="542"/>
      <c r="BE30" s="543"/>
      <c r="BF30" s="512" t="s">
        <v>101</v>
      </c>
      <c r="BG30" s="513" t="s">
        <v>93</v>
      </c>
      <c r="BH30" s="514"/>
      <c r="BI30" s="515"/>
      <c r="BJ30" s="542"/>
      <c r="BK30" s="543"/>
      <c r="BL30" s="512" t="s">
        <v>101</v>
      </c>
      <c r="BM30" s="513" t="s">
        <v>93</v>
      </c>
      <c r="BN30" s="514"/>
      <c r="BO30" s="515"/>
      <c r="BP30" s="542"/>
      <c r="BQ30" s="543"/>
      <c r="BR30" s="512" t="s">
        <v>101</v>
      </c>
      <c r="BS30" s="513" t="s">
        <v>93</v>
      </c>
      <c r="BT30" s="514"/>
      <c r="BU30" s="515"/>
      <c r="BV30" s="542"/>
      <c r="BW30" s="543"/>
      <c r="BX30" s="512" t="s">
        <v>101</v>
      </c>
      <c r="BY30" s="513" t="s">
        <v>93</v>
      </c>
      <c r="BZ30" s="514"/>
      <c r="CA30" s="515"/>
    </row>
    <row r="31" spans="2:79" ht="22.9" customHeight="1">
      <c r="B31" s="479"/>
      <c r="C31" s="705"/>
      <c r="D31" s="705"/>
      <c r="E31" s="706"/>
      <c r="F31" s="786"/>
      <c r="G31" s="787"/>
      <c r="H31" s="787"/>
      <c r="I31" s="788"/>
      <c r="J31" s="564"/>
      <c r="K31" s="565"/>
      <c r="L31" s="587"/>
      <c r="M31" s="566"/>
      <c r="N31" s="567"/>
      <c r="O31" s="568"/>
      <c r="P31" s="564"/>
      <c r="Q31" s="565"/>
      <c r="R31" s="689"/>
      <c r="S31" s="566"/>
      <c r="T31" s="567"/>
      <c r="U31" s="568"/>
      <c r="V31" s="564"/>
      <c r="W31" s="565"/>
      <c r="X31" s="689"/>
      <c r="Y31" s="566"/>
      <c r="Z31" s="567"/>
      <c r="AA31" s="568"/>
      <c r="AB31" s="564"/>
      <c r="AC31" s="565"/>
      <c r="AD31" s="689"/>
      <c r="AE31" s="566"/>
      <c r="AF31" s="567"/>
      <c r="AG31" s="568"/>
      <c r="AH31" s="564"/>
      <c r="AI31" s="565"/>
      <c r="AJ31" s="689"/>
      <c r="AK31" s="566"/>
      <c r="AL31" s="567"/>
      <c r="AM31" s="568"/>
      <c r="AP31" s="776"/>
      <c r="AQ31" s="749"/>
      <c r="AR31" s="750"/>
      <c r="AS31" s="684"/>
      <c r="AT31" s="584"/>
      <c r="AU31" s="585"/>
      <c r="AV31" s="585"/>
      <c r="AW31" s="586"/>
      <c r="AX31" s="564"/>
      <c r="AY31" s="565"/>
      <c r="AZ31" s="587"/>
      <c r="BA31" s="623"/>
      <c r="BB31" s="624"/>
      <c r="BC31" s="625"/>
      <c r="BD31" s="564"/>
      <c r="BE31" s="565"/>
      <c r="BF31" s="587"/>
      <c r="BG31" s="623"/>
      <c r="BH31" s="624"/>
      <c r="BI31" s="625"/>
      <c r="BJ31" s="564"/>
      <c r="BK31" s="565"/>
      <c r="BL31" s="587"/>
      <c r="BM31" s="623"/>
      <c r="BN31" s="624"/>
      <c r="BO31" s="625"/>
      <c r="BP31" s="564"/>
      <c r="BQ31" s="565"/>
      <c r="BR31" s="587"/>
      <c r="BS31" s="623"/>
      <c r="BT31" s="624"/>
      <c r="BU31" s="625"/>
      <c r="BV31" s="564"/>
      <c r="BW31" s="565"/>
      <c r="BX31" s="587"/>
      <c r="BY31" s="623"/>
      <c r="BZ31" s="624"/>
      <c r="CA31" s="625"/>
    </row>
    <row r="32" spans="2:79" ht="22.9" customHeight="1">
      <c r="B32" s="479"/>
      <c r="C32" s="705"/>
      <c r="D32" s="705"/>
      <c r="E32" s="706"/>
      <c r="F32" s="778" t="s">
        <v>373</v>
      </c>
      <c r="G32" s="779"/>
      <c r="H32" s="779"/>
      <c r="I32" s="780"/>
      <c r="J32" s="542"/>
      <c r="K32" s="543"/>
      <c r="L32" s="512" t="s">
        <v>87</v>
      </c>
      <c r="M32" s="513" t="s">
        <v>93</v>
      </c>
      <c r="N32" s="514"/>
      <c r="O32" s="515"/>
      <c r="P32" s="542"/>
      <c r="Q32" s="543"/>
      <c r="R32" s="688" t="s">
        <v>87</v>
      </c>
      <c r="S32" s="513" t="s">
        <v>94</v>
      </c>
      <c r="T32" s="514"/>
      <c r="U32" s="515"/>
      <c r="V32" s="542"/>
      <c r="W32" s="543"/>
      <c r="X32" s="688" t="s">
        <v>87</v>
      </c>
      <c r="Y32" s="513" t="s">
        <v>94</v>
      </c>
      <c r="Z32" s="514"/>
      <c r="AA32" s="515"/>
      <c r="AB32" s="542"/>
      <c r="AC32" s="543"/>
      <c r="AD32" s="688" t="s">
        <v>87</v>
      </c>
      <c r="AE32" s="513" t="s">
        <v>94</v>
      </c>
      <c r="AF32" s="514"/>
      <c r="AG32" s="515"/>
      <c r="AH32" s="542"/>
      <c r="AI32" s="543"/>
      <c r="AJ32" s="688" t="s">
        <v>87</v>
      </c>
      <c r="AK32" s="513" t="s">
        <v>94</v>
      </c>
      <c r="AL32" s="514"/>
      <c r="AM32" s="515"/>
      <c r="AP32" s="776"/>
      <c r="AQ32" s="749"/>
      <c r="AR32" s="750"/>
      <c r="AS32" s="684"/>
      <c r="AT32" s="664" t="s">
        <v>104</v>
      </c>
      <c r="AU32" s="576"/>
      <c r="AV32" s="576"/>
      <c r="AW32" s="577"/>
      <c r="AX32" s="542"/>
      <c r="AY32" s="543"/>
      <c r="AZ32" s="512" t="s">
        <v>101</v>
      </c>
      <c r="BA32" s="513" t="s">
        <v>93</v>
      </c>
      <c r="BB32" s="514"/>
      <c r="BC32" s="515"/>
      <c r="BD32" s="542"/>
      <c r="BE32" s="543"/>
      <c r="BF32" s="512" t="s">
        <v>101</v>
      </c>
      <c r="BG32" s="513" t="s">
        <v>93</v>
      </c>
      <c r="BH32" s="514"/>
      <c r="BI32" s="515"/>
      <c r="BJ32" s="542"/>
      <c r="BK32" s="543"/>
      <c r="BL32" s="512" t="s">
        <v>101</v>
      </c>
      <c r="BM32" s="513" t="s">
        <v>93</v>
      </c>
      <c r="BN32" s="514"/>
      <c r="BO32" s="515"/>
      <c r="BP32" s="542"/>
      <c r="BQ32" s="543"/>
      <c r="BR32" s="512" t="s">
        <v>101</v>
      </c>
      <c r="BS32" s="513" t="s">
        <v>93</v>
      </c>
      <c r="BT32" s="514"/>
      <c r="BU32" s="515"/>
      <c r="BV32" s="542"/>
      <c r="BW32" s="543"/>
      <c r="BX32" s="512" t="s">
        <v>101</v>
      </c>
      <c r="BY32" s="513" t="s">
        <v>93</v>
      </c>
      <c r="BZ32" s="514"/>
      <c r="CA32" s="515"/>
    </row>
    <row r="33" spans="2:79" ht="22.9" customHeight="1" thickBot="1">
      <c r="B33" s="479"/>
      <c r="C33" s="705"/>
      <c r="D33" s="705"/>
      <c r="E33" s="706"/>
      <c r="F33" s="781"/>
      <c r="G33" s="782"/>
      <c r="H33" s="782"/>
      <c r="I33" s="783"/>
      <c r="J33" s="542"/>
      <c r="K33" s="543"/>
      <c r="L33" s="512"/>
      <c r="M33" s="509"/>
      <c r="N33" s="510"/>
      <c r="O33" s="511"/>
      <c r="P33" s="542"/>
      <c r="Q33" s="543"/>
      <c r="R33" s="622"/>
      <c r="S33" s="509"/>
      <c r="T33" s="510"/>
      <c r="U33" s="511"/>
      <c r="V33" s="542"/>
      <c r="W33" s="543"/>
      <c r="X33" s="622"/>
      <c r="Y33" s="509"/>
      <c r="Z33" s="510"/>
      <c r="AA33" s="511"/>
      <c r="AB33" s="542"/>
      <c r="AC33" s="543"/>
      <c r="AD33" s="622"/>
      <c r="AE33" s="509"/>
      <c r="AF33" s="510"/>
      <c r="AG33" s="511"/>
      <c r="AH33" s="542"/>
      <c r="AI33" s="543"/>
      <c r="AJ33" s="622"/>
      <c r="AK33" s="509"/>
      <c r="AL33" s="510"/>
      <c r="AM33" s="511"/>
      <c r="AP33" s="776"/>
      <c r="AQ33" s="749"/>
      <c r="AR33" s="750"/>
      <c r="AS33" s="753"/>
      <c r="AT33" s="584"/>
      <c r="AU33" s="585"/>
      <c r="AV33" s="585"/>
      <c r="AW33" s="586"/>
      <c r="AX33" s="564"/>
      <c r="AY33" s="565"/>
      <c r="AZ33" s="587"/>
      <c r="BA33" s="623"/>
      <c r="BB33" s="624"/>
      <c r="BC33" s="625"/>
      <c r="BD33" s="564"/>
      <c r="BE33" s="565"/>
      <c r="BF33" s="587"/>
      <c r="BG33" s="623"/>
      <c r="BH33" s="624"/>
      <c r="BI33" s="625"/>
      <c r="BJ33" s="564"/>
      <c r="BK33" s="565"/>
      <c r="BL33" s="587"/>
      <c r="BM33" s="623"/>
      <c r="BN33" s="624"/>
      <c r="BO33" s="625"/>
      <c r="BP33" s="564"/>
      <c r="BQ33" s="565"/>
      <c r="BR33" s="587"/>
      <c r="BS33" s="623"/>
      <c r="BT33" s="624"/>
      <c r="BU33" s="625"/>
      <c r="BV33" s="564"/>
      <c r="BW33" s="565"/>
      <c r="BX33" s="587"/>
      <c r="BY33" s="623"/>
      <c r="BZ33" s="624"/>
      <c r="CA33" s="625"/>
    </row>
    <row r="34" spans="2:79" ht="22.9" customHeight="1">
      <c r="B34" s="479"/>
      <c r="C34" s="705"/>
      <c r="D34" s="705"/>
      <c r="E34" s="706"/>
      <c r="F34" s="578" t="s">
        <v>148</v>
      </c>
      <c r="G34" s="579"/>
      <c r="H34" s="579"/>
      <c r="I34" s="580"/>
      <c r="J34" s="542"/>
      <c r="K34" s="543"/>
      <c r="L34" s="493" t="s">
        <v>87</v>
      </c>
      <c r="M34" s="495" t="s">
        <v>93</v>
      </c>
      <c r="N34" s="496"/>
      <c r="O34" s="497"/>
      <c r="P34" s="542"/>
      <c r="Q34" s="543"/>
      <c r="R34" s="743" t="s">
        <v>87</v>
      </c>
      <c r="S34" s="495" t="s">
        <v>94</v>
      </c>
      <c r="T34" s="496"/>
      <c r="U34" s="497"/>
      <c r="V34" s="542"/>
      <c r="W34" s="543"/>
      <c r="X34" s="743" t="s">
        <v>87</v>
      </c>
      <c r="Y34" s="495" t="s">
        <v>94</v>
      </c>
      <c r="Z34" s="496"/>
      <c r="AA34" s="497"/>
      <c r="AB34" s="542"/>
      <c r="AC34" s="543"/>
      <c r="AD34" s="743" t="s">
        <v>87</v>
      </c>
      <c r="AE34" s="495" t="s">
        <v>94</v>
      </c>
      <c r="AF34" s="496"/>
      <c r="AG34" s="497"/>
      <c r="AH34" s="542"/>
      <c r="AI34" s="543"/>
      <c r="AJ34" s="743" t="s">
        <v>87</v>
      </c>
      <c r="AK34" s="495" t="s">
        <v>94</v>
      </c>
      <c r="AL34" s="496"/>
      <c r="AM34" s="497"/>
      <c r="AP34" s="776"/>
      <c r="AQ34" s="749"/>
      <c r="AR34" s="750"/>
      <c r="AS34" s="683" t="s">
        <v>105</v>
      </c>
      <c r="AT34" s="665" t="s">
        <v>98</v>
      </c>
      <c r="AU34" s="666"/>
      <c r="AV34" s="666"/>
      <c r="AW34" s="667"/>
      <c r="AX34" s="613"/>
      <c r="AY34" s="614"/>
      <c r="AZ34" s="615" t="s">
        <v>101</v>
      </c>
      <c r="BA34" s="616" t="s">
        <v>93</v>
      </c>
      <c r="BB34" s="608"/>
      <c r="BC34" s="609"/>
      <c r="BD34" s="613"/>
      <c r="BE34" s="614"/>
      <c r="BF34" s="615" t="s">
        <v>101</v>
      </c>
      <c r="BG34" s="616" t="s">
        <v>93</v>
      </c>
      <c r="BH34" s="608"/>
      <c r="BI34" s="609"/>
      <c r="BJ34" s="613"/>
      <c r="BK34" s="614"/>
      <c r="BL34" s="615" t="s">
        <v>101</v>
      </c>
      <c r="BM34" s="616" t="s">
        <v>93</v>
      </c>
      <c r="BN34" s="608"/>
      <c r="BO34" s="609"/>
      <c r="BP34" s="613"/>
      <c r="BQ34" s="614"/>
      <c r="BR34" s="615" t="s">
        <v>101</v>
      </c>
      <c r="BS34" s="616" t="s">
        <v>93</v>
      </c>
      <c r="BT34" s="608"/>
      <c r="BU34" s="609"/>
      <c r="BV34" s="613"/>
      <c r="BW34" s="614"/>
      <c r="BX34" s="615" t="s">
        <v>101</v>
      </c>
      <c r="BY34" s="616" t="s">
        <v>93</v>
      </c>
      <c r="BZ34" s="608"/>
      <c r="CA34" s="609"/>
    </row>
    <row r="35" spans="2:79" ht="22.9" customHeight="1">
      <c r="B35" s="479"/>
      <c r="C35" s="705"/>
      <c r="D35" s="705"/>
      <c r="E35" s="706"/>
      <c r="F35" s="581"/>
      <c r="G35" s="582"/>
      <c r="H35" s="582"/>
      <c r="I35" s="583"/>
      <c r="J35" s="564"/>
      <c r="K35" s="565"/>
      <c r="L35" s="587"/>
      <c r="M35" s="566"/>
      <c r="N35" s="567"/>
      <c r="O35" s="568"/>
      <c r="P35" s="564"/>
      <c r="Q35" s="565"/>
      <c r="R35" s="689"/>
      <c r="S35" s="566"/>
      <c r="T35" s="567"/>
      <c r="U35" s="568"/>
      <c r="V35" s="564"/>
      <c r="W35" s="565"/>
      <c r="X35" s="689"/>
      <c r="Y35" s="566"/>
      <c r="Z35" s="567"/>
      <c r="AA35" s="568"/>
      <c r="AB35" s="564"/>
      <c r="AC35" s="565"/>
      <c r="AD35" s="689"/>
      <c r="AE35" s="566"/>
      <c r="AF35" s="567"/>
      <c r="AG35" s="568"/>
      <c r="AH35" s="564"/>
      <c r="AI35" s="565"/>
      <c r="AJ35" s="689"/>
      <c r="AK35" s="566"/>
      <c r="AL35" s="567"/>
      <c r="AM35" s="568"/>
      <c r="AP35" s="776"/>
      <c r="AQ35" s="749"/>
      <c r="AR35" s="750"/>
      <c r="AS35" s="684"/>
      <c r="AT35" s="584"/>
      <c r="AU35" s="585"/>
      <c r="AV35" s="585"/>
      <c r="AW35" s="586"/>
      <c r="AX35" s="542"/>
      <c r="AY35" s="543"/>
      <c r="AZ35" s="512"/>
      <c r="BA35" s="623"/>
      <c r="BB35" s="624"/>
      <c r="BC35" s="625"/>
      <c r="BD35" s="542"/>
      <c r="BE35" s="543"/>
      <c r="BF35" s="512"/>
      <c r="BG35" s="623"/>
      <c r="BH35" s="624"/>
      <c r="BI35" s="625"/>
      <c r="BJ35" s="542"/>
      <c r="BK35" s="543"/>
      <c r="BL35" s="512"/>
      <c r="BM35" s="623"/>
      <c r="BN35" s="624"/>
      <c r="BO35" s="625"/>
      <c r="BP35" s="542"/>
      <c r="BQ35" s="543"/>
      <c r="BR35" s="512"/>
      <c r="BS35" s="623"/>
      <c r="BT35" s="624"/>
      <c r="BU35" s="625"/>
      <c r="BV35" s="542"/>
      <c r="BW35" s="543"/>
      <c r="BX35" s="512"/>
      <c r="BY35" s="623"/>
      <c r="BZ35" s="624"/>
      <c r="CA35" s="625"/>
    </row>
    <row r="36" spans="2:79" ht="22.9" customHeight="1">
      <c r="B36" s="479"/>
      <c r="C36" s="705"/>
      <c r="D36" s="705"/>
      <c r="E36" s="706"/>
      <c r="F36" s="575" t="s">
        <v>152</v>
      </c>
      <c r="G36" s="576"/>
      <c r="H36" s="576"/>
      <c r="I36" s="577"/>
      <c r="J36" s="542"/>
      <c r="K36" s="543"/>
      <c r="L36" s="512" t="s">
        <v>87</v>
      </c>
      <c r="M36" s="513" t="s">
        <v>93</v>
      </c>
      <c r="N36" s="514"/>
      <c r="O36" s="515"/>
      <c r="P36" s="542"/>
      <c r="Q36" s="543"/>
      <c r="R36" s="688" t="s">
        <v>87</v>
      </c>
      <c r="S36" s="513" t="s">
        <v>94</v>
      </c>
      <c r="T36" s="514"/>
      <c r="U36" s="515"/>
      <c r="V36" s="542"/>
      <c r="W36" s="543"/>
      <c r="X36" s="688" t="s">
        <v>87</v>
      </c>
      <c r="Y36" s="513" t="s">
        <v>94</v>
      </c>
      <c r="Z36" s="514"/>
      <c r="AA36" s="515"/>
      <c r="AB36" s="542"/>
      <c r="AC36" s="543"/>
      <c r="AD36" s="688" t="s">
        <v>87</v>
      </c>
      <c r="AE36" s="513" t="s">
        <v>94</v>
      </c>
      <c r="AF36" s="514"/>
      <c r="AG36" s="515"/>
      <c r="AH36" s="542"/>
      <c r="AI36" s="543"/>
      <c r="AJ36" s="688" t="s">
        <v>87</v>
      </c>
      <c r="AK36" s="513" t="s">
        <v>94</v>
      </c>
      <c r="AL36" s="514"/>
      <c r="AM36" s="515"/>
      <c r="AP36" s="776"/>
      <c r="AQ36" s="749"/>
      <c r="AR36" s="750"/>
      <c r="AS36" s="684"/>
      <c r="AT36" s="664" t="s">
        <v>102</v>
      </c>
      <c r="AU36" s="576"/>
      <c r="AV36" s="576"/>
      <c r="AW36" s="577"/>
      <c r="AX36" s="542"/>
      <c r="AY36" s="543"/>
      <c r="AZ36" s="512" t="s">
        <v>101</v>
      </c>
      <c r="BA36" s="513" t="s">
        <v>93</v>
      </c>
      <c r="BB36" s="514"/>
      <c r="BC36" s="515"/>
      <c r="BD36" s="542"/>
      <c r="BE36" s="543"/>
      <c r="BF36" s="512" t="s">
        <v>101</v>
      </c>
      <c r="BG36" s="513" t="s">
        <v>93</v>
      </c>
      <c r="BH36" s="514"/>
      <c r="BI36" s="515"/>
      <c r="BJ36" s="542"/>
      <c r="BK36" s="543"/>
      <c r="BL36" s="512" t="s">
        <v>101</v>
      </c>
      <c r="BM36" s="513" t="s">
        <v>93</v>
      </c>
      <c r="BN36" s="514"/>
      <c r="BO36" s="515"/>
      <c r="BP36" s="542"/>
      <c r="BQ36" s="543"/>
      <c r="BR36" s="512" t="s">
        <v>101</v>
      </c>
      <c r="BS36" s="513" t="s">
        <v>93</v>
      </c>
      <c r="BT36" s="514"/>
      <c r="BU36" s="515"/>
      <c r="BV36" s="542"/>
      <c r="BW36" s="543"/>
      <c r="BX36" s="512" t="s">
        <v>101</v>
      </c>
      <c r="BY36" s="513" t="s">
        <v>93</v>
      </c>
      <c r="BZ36" s="514"/>
      <c r="CA36" s="515"/>
    </row>
    <row r="37" spans="2:79" ht="22.9" customHeight="1">
      <c r="B37" s="479"/>
      <c r="C37" s="705"/>
      <c r="D37" s="705"/>
      <c r="E37" s="706"/>
      <c r="F37" s="584"/>
      <c r="G37" s="585"/>
      <c r="H37" s="585"/>
      <c r="I37" s="586"/>
      <c r="J37" s="542"/>
      <c r="K37" s="543"/>
      <c r="L37" s="512"/>
      <c r="M37" s="509"/>
      <c r="N37" s="510"/>
      <c r="O37" s="511"/>
      <c r="P37" s="542"/>
      <c r="Q37" s="543"/>
      <c r="R37" s="622"/>
      <c r="S37" s="509"/>
      <c r="T37" s="510"/>
      <c r="U37" s="511"/>
      <c r="V37" s="542"/>
      <c r="W37" s="543"/>
      <c r="X37" s="622"/>
      <c r="Y37" s="509"/>
      <c r="Z37" s="510"/>
      <c r="AA37" s="511"/>
      <c r="AB37" s="542"/>
      <c r="AC37" s="543"/>
      <c r="AD37" s="622"/>
      <c r="AE37" s="509"/>
      <c r="AF37" s="510"/>
      <c r="AG37" s="511"/>
      <c r="AH37" s="542"/>
      <c r="AI37" s="543"/>
      <c r="AJ37" s="622"/>
      <c r="AK37" s="509"/>
      <c r="AL37" s="510"/>
      <c r="AM37" s="511"/>
      <c r="AP37" s="776"/>
      <c r="AQ37" s="749"/>
      <c r="AR37" s="750"/>
      <c r="AS37" s="684"/>
      <c r="AT37" s="584"/>
      <c r="AU37" s="585"/>
      <c r="AV37" s="585"/>
      <c r="AW37" s="586"/>
      <c r="AX37" s="542"/>
      <c r="AY37" s="543"/>
      <c r="AZ37" s="512"/>
      <c r="BA37" s="623"/>
      <c r="BB37" s="624"/>
      <c r="BC37" s="625"/>
      <c r="BD37" s="542"/>
      <c r="BE37" s="543"/>
      <c r="BF37" s="512"/>
      <c r="BG37" s="623"/>
      <c r="BH37" s="624"/>
      <c r="BI37" s="625"/>
      <c r="BJ37" s="542"/>
      <c r="BK37" s="543"/>
      <c r="BL37" s="512"/>
      <c r="BM37" s="623"/>
      <c r="BN37" s="624"/>
      <c r="BO37" s="625"/>
      <c r="BP37" s="542"/>
      <c r="BQ37" s="543"/>
      <c r="BR37" s="512"/>
      <c r="BS37" s="623"/>
      <c r="BT37" s="624"/>
      <c r="BU37" s="625"/>
      <c r="BV37" s="542"/>
      <c r="BW37" s="543"/>
      <c r="BX37" s="512"/>
      <c r="BY37" s="623"/>
      <c r="BZ37" s="624"/>
      <c r="CA37" s="625"/>
    </row>
    <row r="38" spans="2:79" ht="22.9" customHeight="1">
      <c r="B38" s="479"/>
      <c r="C38" s="705"/>
      <c r="D38" s="705"/>
      <c r="E38" s="706"/>
      <c r="F38" s="575" t="s">
        <v>151</v>
      </c>
      <c r="G38" s="576"/>
      <c r="H38" s="576"/>
      <c r="I38" s="577"/>
      <c r="J38" s="542"/>
      <c r="K38" s="543"/>
      <c r="L38" s="493" t="s">
        <v>87</v>
      </c>
      <c r="M38" s="495" t="s">
        <v>93</v>
      </c>
      <c r="N38" s="496"/>
      <c r="O38" s="497"/>
      <c r="P38" s="542"/>
      <c r="Q38" s="543"/>
      <c r="R38" s="743" t="s">
        <v>87</v>
      </c>
      <c r="S38" s="495" t="s">
        <v>94</v>
      </c>
      <c r="T38" s="496"/>
      <c r="U38" s="497"/>
      <c r="V38" s="542"/>
      <c r="W38" s="543"/>
      <c r="X38" s="743" t="s">
        <v>87</v>
      </c>
      <c r="Y38" s="495" t="s">
        <v>94</v>
      </c>
      <c r="Z38" s="496"/>
      <c r="AA38" s="497"/>
      <c r="AB38" s="542"/>
      <c r="AC38" s="543"/>
      <c r="AD38" s="743" t="s">
        <v>87</v>
      </c>
      <c r="AE38" s="495" t="s">
        <v>94</v>
      </c>
      <c r="AF38" s="496"/>
      <c r="AG38" s="497"/>
      <c r="AH38" s="542"/>
      <c r="AI38" s="543"/>
      <c r="AJ38" s="743" t="s">
        <v>87</v>
      </c>
      <c r="AK38" s="495" t="s">
        <v>94</v>
      </c>
      <c r="AL38" s="496"/>
      <c r="AM38" s="497"/>
      <c r="AP38" s="776"/>
      <c r="AQ38" s="749"/>
      <c r="AR38" s="750"/>
      <c r="AS38" s="684"/>
      <c r="AT38" s="664" t="s">
        <v>106</v>
      </c>
      <c r="AU38" s="576"/>
      <c r="AV38" s="576"/>
      <c r="AW38" s="577"/>
      <c r="AX38" s="542"/>
      <c r="AY38" s="543"/>
      <c r="AZ38" s="512" t="s">
        <v>101</v>
      </c>
      <c r="BA38" s="513" t="s">
        <v>93</v>
      </c>
      <c r="BB38" s="514"/>
      <c r="BC38" s="515"/>
      <c r="BD38" s="542"/>
      <c r="BE38" s="543"/>
      <c r="BF38" s="512" t="s">
        <v>101</v>
      </c>
      <c r="BG38" s="513" t="s">
        <v>93</v>
      </c>
      <c r="BH38" s="514"/>
      <c r="BI38" s="515"/>
      <c r="BJ38" s="542"/>
      <c r="BK38" s="543"/>
      <c r="BL38" s="512" t="s">
        <v>101</v>
      </c>
      <c r="BM38" s="513" t="s">
        <v>93</v>
      </c>
      <c r="BN38" s="514"/>
      <c r="BO38" s="515"/>
      <c r="BP38" s="542"/>
      <c r="BQ38" s="543"/>
      <c r="BR38" s="512" t="s">
        <v>101</v>
      </c>
      <c r="BS38" s="513" t="s">
        <v>93</v>
      </c>
      <c r="BT38" s="514"/>
      <c r="BU38" s="515"/>
      <c r="BV38" s="542"/>
      <c r="BW38" s="543"/>
      <c r="BX38" s="512" t="s">
        <v>101</v>
      </c>
      <c r="BY38" s="513" t="s">
        <v>93</v>
      </c>
      <c r="BZ38" s="514"/>
      <c r="CA38" s="515"/>
    </row>
    <row r="39" spans="2:79" ht="22.9" customHeight="1" thickBot="1">
      <c r="B39" s="479"/>
      <c r="C39" s="707"/>
      <c r="D39" s="707"/>
      <c r="E39" s="708"/>
      <c r="F39" s="486"/>
      <c r="G39" s="487"/>
      <c r="H39" s="487"/>
      <c r="I39" s="488"/>
      <c r="J39" s="491"/>
      <c r="K39" s="492"/>
      <c r="L39" s="494"/>
      <c r="M39" s="498"/>
      <c r="N39" s="499"/>
      <c r="O39" s="500"/>
      <c r="P39" s="491"/>
      <c r="Q39" s="492"/>
      <c r="R39" s="771"/>
      <c r="S39" s="498"/>
      <c r="T39" s="499"/>
      <c r="U39" s="500"/>
      <c r="V39" s="491"/>
      <c r="W39" s="492"/>
      <c r="X39" s="771"/>
      <c r="Y39" s="498"/>
      <c r="Z39" s="499"/>
      <c r="AA39" s="500"/>
      <c r="AB39" s="491"/>
      <c r="AC39" s="492"/>
      <c r="AD39" s="771"/>
      <c r="AE39" s="498"/>
      <c r="AF39" s="499"/>
      <c r="AG39" s="500"/>
      <c r="AH39" s="491"/>
      <c r="AI39" s="492"/>
      <c r="AJ39" s="771"/>
      <c r="AK39" s="498"/>
      <c r="AL39" s="499"/>
      <c r="AM39" s="500"/>
      <c r="AP39" s="776"/>
      <c r="AQ39" s="749"/>
      <c r="AR39" s="750"/>
      <c r="AS39" s="684"/>
      <c r="AT39" s="584"/>
      <c r="AU39" s="585"/>
      <c r="AV39" s="585"/>
      <c r="AW39" s="586"/>
      <c r="AX39" s="542"/>
      <c r="AY39" s="543"/>
      <c r="AZ39" s="512"/>
      <c r="BA39" s="623"/>
      <c r="BB39" s="624"/>
      <c r="BC39" s="625"/>
      <c r="BD39" s="542"/>
      <c r="BE39" s="543"/>
      <c r="BF39" s="512"/>
      <c r="BG39" s="623"/>
      <c r="BH39" s="624"/>
      <c r="BI39" s="625"/>
      <c r="BJ39" s="542"/>
      <c r="BK39" s="543"/>
      <c r="BL39" s="512"/>
      <c r="BM39" s="623"/>
      <c r="BN39" s="624"/>
      <c r="BO39" s="625"/>
      <c r="BP39" s="542"/>
      <c r="BQ39" s="543"/>
      <c r="BR39" s="512"/>
      <c r="BS39" s="623"/>
      <c r="BT39" s="624"/>
      <c r="BU39" s="625"/>
      <c r="BV39" s="542"/>
      <c r="BW39" s="543"/>
      <c r="BX39" s="512"/>
      <c r="BY39" s="623"/>
      <c r="BZ39" s="624"/>
      <c r="CA39" s="625"/>
    </row>
    <row r="40" spans="2:79" ht="22.9" customHeight="1">
      <c r="B40" s="479"/>
      <c r="C40" s="501" t="s">
        <v>158</v>
      </c>
      <c r="D40" s="501"/>
      <c r="E40" s="502"/>
      <c r="F40" s="665" t="s">
        <v>95</v>
      </c>
      <c r="G40" s="666"/>
      <c r="H40" s="666"/>
      <c r="I40" s="667"/>
      <c r="J40" s="613"/>
      <c r="K40" s="614"/>
      <c r="L40" s="615" t="s">
        <v>87</v>
      </c>
      <c r="M40" s="616" t="s">
        <v>94</v>
      </c>
      <c r="N40" s="608"/>
      <c r="O40" s="609"/>
      <c r="P40" s="617"/>
      <c r="Q40" s="618"/>
      <c r="R40" s="621" t="s">
        <v>87</v>
      </c>
      <c r="S40" s="616" t="s">
        <v>94</v>
      </c>
      <c r="T40" s="608"/>
      <c r="U40" s="609"/>
      <c r="V40" s="617"/>
      <c r="W40" s="618"/>
      <c r="X40" s="621" t="s">
        <v>87</v>
      </c>
      <c r="Y40" s="616" t="s">
        <v>94</v>
      </c>
      <c r="Z40" s="608"/>
      <c r="AA40" s="609"/>
      <c r="AB40" s="617"/>
      <c r="AC40" s="618"/>
      <c r="AD40" s="621" t="s">
        <v>87</v>
      </c>
      <c r="AE40" s="616" t="s">
        <v>94</v>
      </c>
      <c r="AF40" s="608"/>
      <c r="AG40" s="609"/>
      <c r="AH40" s="617"/>
      <c r="AI40" s="618"/>
      <c r="AJ40" s="621" t="s">
        <v>87</v>
      </c>
      <c r="AK40" s="616" t="s">
        <v>94</v>
      </c>
      <c r="AL40" s="608"/>
      <c r="AM40" s="609"/>
      <c r="AP40" s="776"/>
      <c r="AQ40" s="749"/>
      <c r="AR40" s="750"/>
      <c r="AS40" s="684"/>
      <c r="AT40" s="664" t="s">
        <v>107</v>
      </c>
      <c r="AU40" s="576"/>
      <c r="AV40" s="576"/>
      <c r="AW40" s="577"/>
      <c r="AX40" s="542"/>
      <c r="AY40" s="543"/>
      <c r="AZ40" s="512" t="s">
        <v>101</v>
      </c>
      <c r="BA40" s="513" t="s">
        <v>93</v>
      </c>
      <c r="BB40" s="514"/>
      <c r="BC40" s="515"/>
      <c r="BD40" s="542"/>
      <c r="BE40" s="543"/>
      <c r="BF40" s="512" t="s">
        <v>101</v>
      </c>
      <c r="BG40" s="513" t="s">
        <v>93</v>
      </c>
      <c r="BH40" s="514"/>
      <c r="BI40" s="515"/>
      <c r="BJ40" s="542"/>
      <c r="BK40" s="543"/>
      <c r="BL40" s="512" t="s">
        <v>101</v>
      </c>
      <c r="BM40" s="513" t="s">
        <v>93</v>
      </c>
      <c r="BN40" s="514"/>
      <c r="BO40" s="515"/>
      <c r="BP40" s="542"/>
      <c r="BQ40" s="543"/>
      <c r="BR40" s="512" t="s">
        <v>101</v>
      </c>
      <c r="BS40" s="513" t="s">
        <v>93</v>
      </c>
      <c r="BT40" s="514"/>
      <c r="BU40" s="515"/>
      <c r="BV40" s="542"/>
      <c r="BW40" s="543"/>
      <c r="BX40" s="512" t="s">
        <v>101</v>
      </c>
      <c r="BY40" s="513" t="s">
        <v>93</v>
      </c>
      <c r="BZ40" s="514"/>
      <c r="CA40" s="515"/>
    </row>
    <row r="41" spans="2:79" ht="22.9" customHeight="1">
      <c r="B41" s="479"/>
      <c r="C41" s="503"/>
      <c r="D41" s="503"/>
      <c r="E41" s="504"/>
      <c r="F41" s="584"/>
      <c r="G41" s="585"/>
      <c r="H41" s="585"/>
      <c r="I41" s="586"/>
      <c r="J41" s="542"/>
      <c r="K41" s="543"/>
      <c r="L41" s="512"/>
      <c r="M41" s="509"/>
      <c r="N41" s="510"/>
      <c r="O41" s="511"/>
      <c r="P41" s="619"/>
      <c r="Q41" s="620"/>
      <c r="R41" s="622"/>
      <c r="S41" s="509"/>
      <c r="T41" s="510"/>
      <c r="U41" s="511"/>
      <c r="V41" s="619"/>
      <c r="W41" s="620"/>
      <c r="X41" s="622"/>
      <c r="Y41" s="509"/>
      <c r="Z41" s="510"/>
      <c r="AA41" s="511"/>
      <c r="AB41" s="619"/>
      <c r="AC41" s="620"/>
      <c r="AD41" s="622"/>
      <c r="AE41" s="509"/>
      <c r="AF41" s="510"/>
      <c r="AG41" s="511"/>
      <c r="AH41" s="619"/>
      <c r="AI41" s="620"/>
      <c r="AJ41" s="622"/>
      <c r="AK41" s="509"/>
      <c r="AL41" s="510"/>
      <c r="AM41" s="511"/>
      <c r="AP41" s="776"/>
      <c r="AQ41" s="749"/>
      <c r="AR41" s="750"/>
      <c r="AS41" s="684"/>
      <c r="AT41" s="584"/>
      <c r="AU41" s="585"/>
      <c r="AV41" s="585"/>
      <c r="AW41" s="586"/>
      <c r="AX41" s="542"/>
      <c r="AY41" s="543"/>
      <c r="AZ41" s="512"/>
      <c r="BA41" s="623"/>
      <c r="BB41" s="624"/>
      <c r="BC41" s="625"/>
      <c r="BD41" s="542"/>
      <c r="BE41" s="543"/>
      <c r="BF41" s="512"/>
      <c r="BG41" s="623"/>
      <c r="BH41" s="624"/>
      <c r="BI41" s="625"/>
      <c r="BJ41" s="542"/>
      <c r="BK41" s="543"/>
      <c r="BL41" s="512"/>
      <c r="BM41" s="623"/>
      <c r="BN41" s="624"/>
      <c r="BO41" s="625"/>
      <c r="BP41" s="542"/>
      <c r="BQ41" s="543"/>
      <c r="BR41" s="512"/>
      <c r="BS41" s="623"/>
      <c r="BT41" s="624"/>
      <c r="BU41" s="625"/>
      <c r="BV41" s="542"/>
      <c r="BW41" s="543"/>
      <c r="BX41" s="512"/>
      <c r="BY41" s="623"/>
      <c r="BZ41" s="624"/>
      <c r="CA41" s="625"/>
    </row>
    <row r="42" spans="2:79" ht="22.9" customHeight="1">
      <c r="B42" s="479"/>
      <c r="C42" s="503"/>
      <c r="D42" s="503"/>
      <c r="E42" s="504"/>
      <c r="F42" s="697" t="s">
        <v>126</v>
      </c>
      <c r="G42" s="698"/>
      <c r="H42" s="698"/>
      <c r="I42" s="699"/>
      <c r="J42" s="542"/>
      <c r="K42" s="543"/>
      <c r="L42" s="512" t="s">
        <v>87</v>
      </c>
      <c r="M42" s="513" t="s">
        <v>94</v>
      </c>
      <c r="N42" s="514"/>
      <c r="O42" s="515"/>
      <c r="P42" s="686"/>
      <c r="Q42" s="687"/>
      <c r="R42" s="688" t="s">
        <v>87</v>
      </c>
      <c r="S42" s="513" t="s">
        <v>94</v>
      </c>
      <c r="T42" s="514"/>
      <c r="U42" s="515"/>
      <c r="V42" s="686"/>
      <c r="W42" s="687"/>
      <c r="X42" s="688" t="s">
        <v>87</v>
      </c>
      <c r="Y42" s="513" t="s">
        <v>94</v>
      </c>
      <c r="Z42" s="514"/>
      <c r="AA42" s="515"/>
      <c r="AB42" s="686"/>
      <c r="AC42" s="687"/>
      <c r="AD42" s="688" t="s">
        <v>87</v>
      </c>
      <c r="AE42" s="513" t="s">
        <v>94</v>
      </c>
      <c r="AF42" s="514"/>
      <c r="AG42" s="515"/>
      <c r="AH42" s="686"/>
      <c r="AI42" s="687"/>
      <c r="AJ42" s="688" t="s">
        <v>87</v>
      </c>
      <c r="AK42" s="513" t="s">
        <v>94</v>
      </c>
      <c r="AL42" s="514"/>
      <c r="AM42" s="515"/>
      <c r="AP42" s="776"/>
      <c r="AQ42" s="749"/>
      <c r="AR42" s="750"/>
      <c r="AS42" s="684"/>
      <c r="AT42" s="664" t="s">
        <v>108</v>
      </c>
      <c r="AU42" s="576"/>
      <c r="AV42" s="576"/>
      <c r="AW42" s="577"/>
      <c r="AX42" s="542"/>
      <c r="AY42" s="543"/>
      <c r="AZ42" s="512" t="s">
        <v>101</v>
      </c>
      <c r="BA42" s="513" t="s">
        <v>93</v>
      </c>
      <c r="BB42" s="514"/>
      <c r="BC42" s="515"/>
      <c r="BD42" s="542"/>
      <c r="BE42" s="543"/>
      <c r="BF42" s="512" t="s">
        <v>101</v>
      </c>
      <c r="BG42" s="513" t="s">
        <v>93</v>
      </c>
      <c r="BH42" s="514"/>
      <c r="BI42" s="515"/>
      <c r="BJ42" s="542"/>
      <c r="BK42" s="543"/>
      <c r="BL42" s="512" t="s">
        <v>101</v>
      </c>
      <c r="BM42" s="513" t="s">
        <v>93</v>
      </c>
      <c r="BN42" s="514"/>
      <c r="BO42" s="515"/>
      <c r="BP42" s="542"/>
      <c r="BQ42" s="543"/>
      <c r="BR42" s="512" t="s">
        <v>101</v>
      </c>
      <c r="BS42" s="513" t="s">
        <v>93</v>
      </c>
      <c r="BT42" s="514"/>
      <c r="BU42" s="515"/>
      <c r="BV42" s="542"/>
      <c r="BW42" s="543"/>
      <c r="BX42" s="512" t="s">
        <v>101</v>
      </c>
      <c r="BY42" s="513" t="s">
        <v>93</v>
      </c>
      <c r="BZ42" s="514"/>
      <c r="CA42" s="515"/>
    </row>
    <row r="43" spans="2:79" ht="22.9" customHeight="1" thickBot="1">
      <c r="B43" s="479"/>
      <c r="C43" s="503"/>
      <c r="D43" s="503"/>
      <c r="E43" s="504"/>
      <c r="F43" s="700"/>
      <c r="G43" s="701"/>
      <c r="H43" s="701"/>
      <c r="I43" s="702"/>
      <c r="J43" s="564"/>
      <c r="K43" s="565"/>
      <c r="L43" s="587"/>
      <c r="M43" s="566"/>
      <c r="N43" s="567"/>
      <c r="O43" s="568"/>
      <c r="P43" s="549"/>
      <c r="Q43" s="550"/>
      <c r="R43" s="689"/>
      <c r="S43" s="566"/>
      <c r="T43" s="567"/>
      <c r="U43" s="568"/>
      <c r="V43" s="549"/>
      <c r="W43" s="550"/>
      <c r="X43" s="689"/>
      <c r="Y43" s="566"/>
      <c r="Z43" s="567"/>
      <c r="AA43" s="568"/>
      <c r="AB43" s="549"/>
      <c r="AC43" s="550"/>
      <c r="AD43" s="689"/>
      <c r="AE43" s="566"/>
      <c r="AF43" s="567"/>
      <c r="AG43" s="568"/>
      <c r="AH43" s="549"/>
      <c r="AI43" s="550"/>
      <c r="AJ43" s="689"/>
      <c r="AK43" s="566"/>
      <c r="AL43" s="567"/>
      <c r="AM43" s="568"/>
      <c r="AP43" s="776"/>
      <c r="AQ43" s="749"/>
      <c r="AR43" s="750"/>
      <c r="AS43" s="685"/>
      <c r="AT43" s="486"/>
      <c r="AU43" s="487"/>
      <c r="AV43" s="487"/>
      <c r="AW43" s="488"/>
      <c r="AX43" s="491"/>
      <c r="AY43" s="492"/>
      <c r="AZ43" s="494"/>
      <c r="BA43" s="626"/>
      <c r="BB43" s="627"/>
      <c r="BC43" s="628"/>
      <c r="BD43" s="491"/>
      <c r="BE43" s="492"/>
      <c r="BF43" s="494"/>
      <c r="BG43" s="626"/>
      <c r="BH43" s="627"/>
      <c r="BI43" s="628"/>
      <c r="BJ43" s="491"/>
      <c r="BK43" s="492"/>
      <c r="BL43" s="494"/>
      <c r="BM43" s="626"/>
      <c r="BN43" s="627"/>
      <c r="BO43" s="628"/>
      <c r="BP43" s="491"/>
      <c r="BQ43" s="492"/>
      <c r="BR43" s="494"/>
      <c r="BS43" s="626"/>
      <c r="BT43" s="627"/>
      <c r="BU43" s="628"/>
      <c r="BV43" s="491"/>
      <c r="BW43" s="492"/>
      <c r="BX43" s="494"/>
      <c r="BY43" s="626"/>
      <c r="BZ43" s="627"/>
      <c r="CA43" s="628"/>
    </row>
    <row r="44" spans="2:79" ht="22.9" customHeight="1">
      <c r="B44" s="479"/>
      <c r="C44" s="503"/>
      <c r="D44" s="503"/>
      <c r="E44" s="504"/>
      <c r="F44" s="664" t="s">
        <v>96</v>
      </c>
      <c r="G44" s="576"/>
      <c r="H44" s="576"/>
      <c r="I44" s="577"/>
      <c r="J44" s="542"/>
      <c r="K44" s="543"/>
      <c r="L44" s="512" t="s">
        <v>87</v>
      </c>
      <c r="M44" s="513" t="s">
        <v>93</v>
      </c>
      <c r="N44" s="514"/>
      <c r="O44" s="515"/>
      <c r="P44" s="542"/>
      <c r="Q44" s="543"/>
      <c r="R44" s="512" t="s">
        <v>87</v>
      </c>
      <c r="S44" s="513" t="s">
        <v>93</v>
      </c>
      <c r="T44" s="514"/>
      <c r="U44" s="515"/>
      <c r="V44" s="542"/>
      <c r="W44" s="543"/>
      <c r="X44" s="512" t="s">
        <v>87</v>
      </c>
      <c r="Y44" s="513" t="s">
        <v>93</v>
      </c>
      <c r="Z44" s="514"/>
      <c r="AA44" s="515"/>
      <c r="AB44" s="542"/>
      <c r="AC44" s="543"/>
      <c r="AD44" s="512" t="s">
        <v>87</v>
      </c>
      <c r="AE44" s="513" t="s">
        <v>93</v>
      </c>
      <c r="AF44" s="514"/>
      <c r="AG44" s="515"/>
      <c r="AH44" s="542"/>
      <c r="AI44" s="543"/>
      <c r="AJ44" s="512" t="s">
        <v>87</v>
      </c>
      <c r="AK44" s="513" t="s">
        <v>93</v>
      </c>
      <c r="AL44" s="514"/>
      <c r="AM44" s="515"/>
      <c r="AP44" s="776"/>
      <c r="AQ44" s="749"/>
      <c r="AR44" s="751"/>
      <c r="AS44" s="42"/>
      <c r="AT44" s="767" t="s">
        <v>109</v>
      </c>
      <c r="AU44" s="768"/>
      <c r="AV44" s="768"/>
      <c r="AW44" s="769"/>
      <c r="AX44" s="613"/>
      <c r="AY44" s="614"/>
      <c r="AZ44" s="615" t="s">
        <v>110</v>
      </c>
      <c r="BA44" s="616" t="s">
        <v>93</v>
      </c>
      <c r="BB44" s="608"/>
      <c r="BC44" s="609"/>
      <c r="BD44" s="617"/>
      <c r="BE44" s="618"/>
      <c r="BF44" s="621" t="s">
        <v>110</v>
      </c>
      <c r="BG44" s="616" t="s">
        <v>93</v>
      </c>
      <c r="BH44" s="608"/>
      <c r="BI44" s="609"/>
      <c r="BJ44" s="617"/>
      <c r="BK44" s="618"/>
      <c r="BL44" s="621" t="s">
        <v>110</v>
      </c>
      <c r="BM44" s="616" t="s">
        <v>93</v>
      </c>
      <c r="BN44" s="608"/>
      <c r="BO44" s="609"/>
      <c r="BP44" s="617"/>
      <c r="BQ44" s="618"/>
      <c r="BR44" s="621" t="s">
        <v>110</v>
      </c>
      <c r="BS44" s="616" t="s">
        <v>93</v>
      </c>
      <c r="BT44" s="608"/>
      <c r="BU44" s="609"/>
      <c r="BV44" s="617"/>
      <c r="BW44" s="618"/>
      <c r="BX44" s="621" t="s">
        <v>110</v>
      </c>
      <c r="BY44" s="616" t="s">
        <v>93</v>
      </c>
      <c r="BZ44" s="608"/>
      <c r="CA44" s="609"/>
    </row>
    <row r="45" spans="2:79" ht="22.9" customHeight="1">
      <c r="B45" s="479"/>
      <c r="C45" s="503"/>
      <c r="D45" s="503"/>
      <c r="E45" s="504"/>
      <c r="F45" s="584"/>
      <c r="G45" s="585"/>
      <c r="H45" s="585"/>
      <c r="I45" s="586"/>
      <c r="J45" s="542"/>
      <c r="K45" s="543"/>
      <c r="L45" s="512"/>
      <c r="M45" s="509"/>
      <c r="N45" s="510"/>
      <c r="O45" s="511"/>
      <c r="P45" s="542"/>
      <c r="Q45" s="543"/>
      <c r="R45" s="512"/>
      <c r="S45" s="509"/>
      <c r="T45" s="510"/>
      <c r="U45" s="511"/>
      <c r="V45" s="542"/>
      <c r="W45" s="543"/>
      <c r="X45" s="512"/>
      <c r="Y45" s="509"/>
      <c r="Z45" s="510"/>
      <c r="AA45" s="511"/>
      <c r="AB45" s="542"/>
      <c r="AC45" s="543"/>
      <c r="AD45" s="512"/>
      <c r="AE45" s="509"/>
      <c r="AF45" s="510"/>
      <c r="AG45" s="511"/>
      <c r="AH45" s="542"/>
      <c r="AI45" s="543"/>
      <c r="AJ45" s="512"/>
      <c r="AK45" s="509"/>
      <c r="AL45" s="510"/>
      <c r="AM45" s="511"/>
      <c r="AP45" s="776"/>
      <c r="AQ45" s="749"/>
      <c r="AR45" s="751"/>
      <c r="AS45" s="42"/>
      <c r="AT45" s="770"/>
      <c r="AU45" s="678"/>
      <c r="AV45" s="678"/>
      <c r="AW45" s="679"/>
      <c r="AX45" s="542"/>
      <c r="AY45" s="543"/>
      <c r="AZ45" s="512"/>
      <c r="BA45" s="509"/>
      <c r="BB45" s="510"/>
      <c r="BC45" s="511"/>
      <c r="BD45" s="619"/>
      <c r="BE45" s="620"/>
      <c r="BF45" s="622"/>
      <c r="BG45" s="509"/>
      <c r="BH45" s="510"/>
      <c r="BI45" s="511"/>
      <c r="BJ45" s="619"/>
      <c r="BK45" s="620"/>
      <c r="BL45" s="622"/>
      <c r="BM45" s="509"/>
      <c r="BN45" s="510"/>
      <c r="BO45" s="511"/>
      <c r="BP45" s="619"/>
      <c r="BQ45" s="620"/>
      <c r="BR45" s="622"/>
      <c r="BS45" s="509"/>
      <c r="BT45" s="510"/>
      <c r="BU45" s="511"/>
      <c r="BV45" s="619"/>
      <c r="BW45" s="620"/>
      <c r="BX45" s="622"/>
      <c r="BY45" s="509"/>
      <c r="BZ45" s="510"/>
      <c r="CA45" s="511"/>
    </row>
    <row r="46" spans="2:79" ht="22.9" customHeight="1">
      <c r="B46" s="479"/>
      <c r="C46" s="503"/>
      <c r="D46" s="503"/>
      <c r="E46" s="504"/>
      <c r="F46" s="483" t="s">
        <v>371</v>
      </c>
      <c r="G46" s="484"/>
      <c r="H46" s="484"/>
      <c r="I46" s="485"/>
      <c r="J46" s="489"/>
      <c r="K46" s="490"/>
      <c r="L46" s="493" t="s">
        <v>87</v>
      </c>
      <c r="M46" s="495" t="s">
        <v>93</v>
      </c>
      <c r="N46" s="496"/>
      <c r="O46" s="497"/>
      <c r="P46" s="489"/>
      <c r="Q46" s="490"/>
      <c r="R46" s="493" t="s">
        <v>87</v>
      </c>
      <c r="S46" s="495" t="s">
        <v>93</v>
      </c>
      <c r="T46" s="496"/>
      <c r="U46" s="497"/>
      <c r="V46" s="489"/>
      <c r="W46" s="490"/>
      <c r="X46" s="493" t="s">
        <v>87</v>
      </c>
      <c r="Y46" s="495" t="s">
        <v>93</v>
      </c>
      <c r="Z46" s="496"/>
      <c r="AA46" s="497"/>
      <c r="AB46" s="489"/>
      <c r="AC46" s="490"/>
      <c r="AD46" s="493" t="s">
        <v>87</v>
      </c>
      <c r="AE46" s="495" t="s">
        <v>93</v>
      </c>
      <c r="AF46" s="496"/>
      <c r="AG46" s="497"/>
      <c r="AH46" s="489"/>
      <c r="AI46" s="490"/>
      <c r="AJ46" s="493" t="s">
        <v>87</v>
      </c>
      <c r="AK46" s="495" t="s">
        <v>93</v>
      </c>
      <c r="AL46" s="496"/>
      <c r="AM46" s="497"/>
      <c r="AP46" s="776"/>
      <c r="AQ46" s="43"/>
      <c r="AR46" s="44"/>
      <c r="AS46" s="45"/>
      <c r="AT46" s="761" t="s">
        <v>161</v>
      </c>
      <c r="AU46" s="762"/>
      <c r="AV46" s="762"/>
      <c r="AW46" s="763"/>
      <c r="AX46" s="542"/>
      <c r="AY46" s="543"/>
      <c r="AZ46" s="735" t="s">
        <v>162</v>
      </c>
      <c r="BA46" s="513" t="s">
        <v>93</v>
      </c>
      <c r="BB46" s="514"/>
      <c r="BC46" s="515"/>
      <c r="BD46" s="686"/>
      <c r="BE46" s="687"/>
      <c r="BF46" s="735" t="s">
        <v>162</v>
      </c>
      <c r="BG46" s="513" t="s">
        <v>93</v>
      </c>
      <c r="BH46" s="514"/>
      <c r="BI46" s="515"/>
      <c r="BJ46" s="686"/>
      <c r="BK46" s="687"/>
      <c r="BL46" s="735" t="s">
        <v>162</v>
      </c>
      <c r="BM46" s="513" t="s">
        <v>93</v>
      </c>
      <c r="BN46" s="514"/>
      <c r="BO46" s="515"/>
      <c r="BP46" s="686"/>
      <c r="BQ46" s="687"/>
      <c r="BR46" s="735" t="s">
        <v>162</v>
      </c>
      <c r="BS46" s="513" t="s">
        <v>93</v>
      </c>
      <c r="BT46" s="514"/>
      <c r="BU46" s="515"/>
      <c r="BV46" s="686"/>
      <c r="BW46" s="687"/>
      <c r="BX46" s="735" t="s">
        <v>162</v>
      </c>
      <c r="BY46" s="513" t="s">
        <v>93</v>
      </c>
      <c r="BZ46" s="514"/>
      <c r="CA46" s="515"/>
    </row>
    <row r="47" spans="2:79" ht="22.9" customHeight="1" thickBot="1">
      <c r="B47" s="480"/>
      <c r="C47" s="505"/>
      <c r="D47" s="505"/>
      <c r="E47" s="506"/>
      <c r="F47" s="486"/>
      <c r="G47" s="487"/>
      <c r="H47" s="487"/>
      <c r="I47" s="488"/>
      <c r="J47" s="491"/>
      <c r="K47" s="492"/>
      <c r="L47" s="494"/>
      <c r="M47" s="498"/>
      <c r="N47" s="499"/>
      <c r="O47" s="500"/>
      <c r="P47" s="491"/>
      <c r="Q47" s="492"/>
      <c r="R47" s="494"/>
      <c r="S47" s="498"/>
      <c r="T47" s="499"/>
      <c r="U47" s="500"/>
      <c r="V47" s="491"/>
      <c r="W47" s="492"/>
      <c r="X47" s="494"/>
      <c r="Y47" s="498"/>
      <c r="Z47" s="499"/>
      <c r="AA47" s="500"/>
      <c r="AB47" s="491"/>
      <c r="AC47" s="492"/>
      <c r="AD47" s="494"/>
      <c r="AE47" s="498"/>
      <c r="AF47" s="499"/>
      <c r="AG47" s="500"/>
      <c r="AH47" s="491"/>
      <c r="AI47" s="492"/>
      <c r="AJ47" s="494"/>
      <c r="AK47" s="498"/>
      <c r="AL47" s="499"/>
      <c r="AM47" s="500"/>
      <c r="AP47" s="776"/>
      <c r="AQ47" s="46"/>
      <c r="AR47" s="47"/>
      <c r="AS47" s="48"/>
      <c r="AT47" s="764"/>
      <c r="AU47" s="765"/>
      <c r="AV47" s="765"/>
      <c r="AW47" s="766"/>
      <c r="AX47" s="491"/>
      <c r="AY47" s="492"/>
      <c r="AZ47" s="736"/>
      <c r="BA47" s="498"/>
      <c r="BB47" s="499"/>
      <c r="BC47" s="500"/>
      <c r="BD47" s="737"/>
      <c r="BE47" s="738"/>
      <c r="BF47" s="736"/>
      <c r="BG47" s="498"/>
      <c r="BH47" s="499"/>
      <c r="BI47" s="500"/>
      <c r="BJ47" s="737"/>
      <c r="BK47" s="738"/>
      <c r="BL47" s="736"/>
      <c r="BM47" s="498"/>
      <c r="BN47" s="499"/>
      <c r="BO47" s="500"/>
      <c r="BP47" s="737"/>
      <c r="BQ47" s="738"/>
      <c r="BR47" s="736"/>
      <c r="BS47" s="498"/>
      <c r="BT47" s="499"/>
      <c r="BU47" s="500"/>
      <c r="BV47" s="737"/>
      <c r="BW47" s="738"/>
      <c r="BX47" s="736"/>
      <c r="BY47" s="498"/>
      <c r="BZ47" s="499"/>
      <c r="CA47" s="500"/>
    </row>
    <row r="48" spans="2:79" ht="22.9" customHeight="1">
      <c r="B48" s="481" t="s">
        <v>153</v>
      </c>
      <c r="C48" s="482" t="s">
        <v>237</v>
      </c>
      <c r="D48" s="482"/>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P48" s="776"/>
      <c r="AQ48" s="749" t="s">
        <v>154</v>
      </c>
      <c r="AR48" s="751"/>
      <c r="AS48" s="750"/>
      <c r="AT48" s="742" t="s">
        <v>167</v>
      </c>
      <c r="AU48" s="484"/>
      <c r="AV48" s="484"/>
      <c r="AW48" s="485"/>
      <c r="AX48" s="489"/>
      <c r="AY48" s="490"/>
      <c r="AZ48" s="493" t="s">
        <v>110</v>
      </c>
      <c r="BA48" s="495" t="s">
        <v>93</v>
      </c>
      <c r="BB48" s="496"/>
      <c r="BC48" s="497"/>
      <c r="BD48" s="489"/>
      <c r="BE48" s="490"/>
      <c r="BF48" s="493" t="s">
        <v>110</v>
      </c>
      <c r="BG48" s="495" t="s">
        <v>93</v>
      </c>
      <c r="BH48" s="496"/>
      <c r="BI48" s="497"/>
      <c r="BJ48" s="489"/>
      <c r="BK48" s="490"/>
      <c r="BL48" s="493" t="s">
        <v>110</v>
      </c>
      <c r="BM48" s="495" t="s">
        <v>93</v>
      </c>
      <c r="BN48" s="496"/>
      <c r="BO48" s="497"/>
      <c r="BP48" s="489"/>
      <c r="BQ48" s="490"/>
      <c r="BR48" s="493" t="s">
        <v>110</v>
      </c>
      <c r="BS48" s="495" t="s">
        <v>93</v>
      </c>
      <c r="BT48" s="496"/>
      <c r="BU48" s="497"/>
      <c r="BV48" s="489"/>
      <c r="BW48" s="490"/>
      <c r="BX48" s="493" t="s">
        <v>110</v>
      </c>
      <c r="BY48" s="495" t="s">
        <v>93</v>
      </c>
      <c r="BZ48" s="496"/>
      <c r="CA48" s="497"/>
    </row>
    <row r="49" spans="1:79" ht="22.9" customHeight="1">
      <c r="B49" s="481"/>
      <c r="C49" s="482"/>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P49" s="776"/>
      <c r="AQ49" s="749"/>
      <c r="AR49" s="751"/>
      <c r="AS49" s="750"/>
      <c r="AT49" s="483"/>
      <c r="AU49" s="484"/>
      <c r="AV49" s="484"/>
      <c r="AW49" s="485"/>
      <c r="AX49" s="564"/>
      <c r="AY49" s="565"/>
      <c r="AZ49" s="587"/>
      <c r="BA49" s="739"/>
      <c r="BB49" s="740"/>
      <c r="BC49" s="741"/>
      <c r="BD49" s="564"/>
      <c r="BE49" s="565"/>
      <c r="BF49" s="587"/>
      <c r="BG49" s="739"/>
      <c r="BH49" s="740"/>
      <c r="BI49" s="741"/>
      <c r="BJ49" s="564"/>
      <c r="BK49" s="565"/>
      <c r="BL49" s="587"/>
      <c r="BM49" s="739"/>
      <c r="BN49" s="740"/>
      <c r="BO49" s="741"/>
      <c r="BP49" s="564"/>
      <c r="BQ49" s="565"/>
      <c r="BR49" s="587"/>
      <c r="BS49" s="739"/>
      <c r="BT49" s="740"/>
      <c r="BU49" s="741"/>
      <c r="BV49" s="564"/>
      <c r="BW49" s="565"/>
      <c r="BX49" s="587"/>
      <c r="BY49" s="739"/>
      <c r="BZ49" s="740"/>
      <c r="CA49" s="741"/>
    </row>
    <row r="50" spans="1:79" ht="22.9" customHeight="1">
      <c r="B50" s="481"/>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P50" s="776"/>
      <c r="AQ50" s="749"/>
      <c r="AR50" s="751"/>
      <c r="AS50" s="750"/>
      <c r="AT50" s="758" t="s">
        <v>169</v>
      </c>
      <c r="AU50" s="759"/>
      <c r="AV50" s="759"/>
      <c r="AW50" s="760"/>
      <c r="AX50" s="542"/>
      <c r="AY50" s="543"/>
      <c r="AZ50" s="512" t="s">
        <v>146</v>
      </c>
      <c r="BA50" s="513" t="s">
        <v>93</v>
      </c>
      <c r="BB50" s="514"/>
      <c r="BC50" s="515"/>
      <c r="BD50" s="542"/>
      <c r="BE50" s="543"/>
      <c r="BF50" s="512" t="s">
        <v>146</v>
      </c>
      <c r="BG50" s="513" t="s">
        <v>93</v>
      </c>
      <c r="BH50" s="514"/>
      <c r="BI50" s="515"/>
      <c r="BJ50" s="542"/>
      <c r="BK50" s="543"/>
      <c r="BL50" s="512" t="s">
        <v>146</v>
      </c>
      <c r="BM50" s="513" t="s">
        <v>93</v>
      </c>
      <c r="BN50" s="514"/>
      <c r="BO50" s="515"/>
      <c r="BP50" s="542"/>
      <c r="BQ50" s="543"/>
      <c r="BR50" s="512" t="s">
        <v>146</v>
      </c>
      <c r="BS50" s="513" t="s">
        <v>93</v>
      </c>
      <c r="BT50" s="514"/>
      <c r="BU50" s="515"/>
      <c r="BV50" s="542"/>
      <c r="BW50" s="543"/>
      <c r="BX50" s="512" t="s">
        <v>146</v>
      </c>
      <c r="BY50" s="513" t="s">
        <v>93</v>
      </c>
      <c r="BZ50" s="514"/>
      <c r="CA50" s="515"/>
    </row>
    <row r="51" spans="1:79" ht="22.9" customHeight="1">
      <c r="B51" s="481"/>
      <c r="C51" s="482"/>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P51" s="776"/>
      <c r="AQ51" s="749"/>
      <c r="AR51" s="751"/>
      <c r="AS51" s="750"/>
      <c r="AT51" s="719"/>
      <c r="AU51" s="720"/>
      <c r="AV51" s="720"/>
      <c r="AW51" s="721"/>
      <c r="AX51" s="542"/>
      <c r="AY51" s="543"/>
      <c r="AZ51" s="512"/>
      <c r="BA51" s="623"/>
      <c r="BB51" s="624"/>
      <c r="BC51" s="625"/>
      <c r="BD51" s="542"/>
      <c r="BE51" s="543"/>
      <c r="BF51" s="512"/>
      <c r="BG51" s="623"/>
      <c r="BH51" s="624"/>
      <c r="BI51" s="625"/>
      <c r="BJ51" s="542"/>
      <c r="BK51" s="543"/>
      <c r="BL51" s="512"/>
      <c r="BM51" s="623"/>
      <c r="BN51" s="624"/>
      <c r="BO51" s="625"/>
      <c r="BP51" s="542"/>
      <c r="BQ51" s="543"/>
      <c r="BR51" s="512"/>
      <c r="BS51" s="623"/>
      <c r="BT51" s="624"/>
      <c r="BU51" s="625"/>
      <c r="BV51" s="542"/>
      <c r="BW51" s="543"/>
      <c r="BX51" s="512"/>
      <c r="BY51" s="623"/>
      <c r="BZ51" s="624"/>
      <c r="CA51" s="625"/>
    </row>
    <row r="52" spans="1:79" ht="22.9" customHeight="1">
      <c r="B52" s="481"/>
      <c r="C52" s="482"/>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2"/>
      <c r="AK52" s="482"/>
      <c r="AL52" s="482"/>
      <c r="AM52" s="482"/>
      <c r="AP52" s="776"/>
      <c r="AQ52" s="749"/>
      <c r="AR52" s="751"/>
      <c r="AS52" s="750"/>
      <c r="AT52" s="575" t="s">
        <v>144</v>
      </c>
      <c r="AU52" s="576"/>
      <c r="AV52" s="576"/>
      <c r="AW52" s="577"/>
      <c r="AX52" s="542"/>
      <c r="AY52" s="543"/>
      <c r="AZ52" s="512" t="s">
        <v>147</v>
      </c>
      <c r="BA52" s="513" t="s">
        <v>93</v>
      </c>
      <c r="BB52" s="514"/>
      <c r="BC52" s="515"/>
      <c r="BD52" s="542"/>
      <c r="BE52" s="543"/>
      <c r="BF52" s="512" t="s">
        <v>147</v>
      </c>
      <c r="BG52" s="513" t="s">
        <v>93</v>
      </c>
      <c r="BH52" s="514"/>
      <c r="BI52" s="515"/>
      <c r="BJ52" s="542"/>
      <c r="BK52" s="543"/>
      <c r="BL52" s="512" t="s">
        <v>147</v>
      </c>
      <c r="BM52" s="513" t="s">
        <v>93</v>
      </c>
      <c r="BN52" s="514"/>
      <c r="BO52" s="515"/>
      <c r="BP52" s="542"/>
      <c r="BQ52" s="543"/>
      <c r="BR52" s="512" t="s">
        <v>147</v>
      </c>
      <c r="BS52" s="513" t="s">
        <v>93</v>
      </c>
      <c r="BT52" s="514"/>
      <c r="BU52" s="515"/>
      <c r="BV52" s="542"/>
      <c r="BW52" s="543"/>
      <c r="BX52" s="512" t="s">
        <v>147</v>
      </c>
      <c r="BY52" s="513" t="s">
        <v>93</v>
      </c>
      <c r="BZ52" s="514"/>
      <c r="CA52" s="515"/>
    </row>
    <row r="53" spans="1:79" s="49" customFormat="1" ht="22.9" customHeight="1">
      <c r="B53" s="481"/>
      <c r="C53" s="482"/>
      <c r="D53" s="482"/>
      <c r="E53" s="482"/>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30"/>
      <c r="AO53" s="50"/>
      <c r="AP53" s="776"/>
      <c r="AQ53" s="749"/>
      <c r="AR53" s="751"/>
      <c r="AS53" s="750"/>
      <c r="AT53" s="584"/>
      <c r="AU53" s="585"/>
      <c r="AV53" s="585"/>
      <c r="AW53" s="586"/>
      <c r="AX53" s="542"/>
      <c r="AY53" s="543"/>
      <c r="AZ53" s="512"/>
      <c r="BA53" s="623"/>
      <c r="BB53" s="624"/>
      <c r="BC53" s="625"/>
      <c r="BD53" s="542"/>
      <c r="BE53" s="543"/>
      <c r="BF53" s="512"/>
      <c r="BG53" s="623"/>
      <c r="BH53" s="624"/>
      <c r="BI53" s="625"/>
      <c r="BJ53" s="542"/>
      <c r="BK53" s="543"/>
      <c r="BL53" s="512"/>
      <c r="BM53" s="623"/>
      <c r="BN53" s="624"/>
      <c r="BO53" s="625"/>
      <c r="BP53" s="542"/>
      <c r="BQ53" s="543"/>
      <c r="BR53" s="512"/>
      <c r="BS53" s="623"/>
      <c r="BT53" s="624"/>
      <c r="BU53" s="625"/>
      <c r="BV53" s="542"/>
      <c r="BW53" s="543"/>
      <c r="BX53" s="512"/>
      <c r="BY53" s="623"/>
      <c r="BZ53" s="624"/>
      <c r="CA53" s="625"/>
    </row>
    <row r="54" spans="1:79" ht="22.9" customHeight="1">
      <c r="A54" s="49"/>
      <c r="B54" s="481"/>
      <c r="C54" s="482"/>
      <c r="D54" s="482"/>
      <c r="E54" s="482"/>
      <c r="F54" s="482"/>
      <c r="G54" s="482"/>
      <c r="H54" s="482"/>
      <c r="I54" s="482"/>
      <c r="J54" s="482"/>
      <c r="K54" s="482"/>
      <c r="L54" s="482"/>
      <c r="M54" s="482"/>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2"/>
      <c r="AK54" s="482"/>
      <c r="AL54" s="482"/>
      <c r="AM54" s="482"/>
      <c r="AN54" s="51"/>
      <c r="AP54" s="776"/>
      <c r="AQ54" s="749"/>
      <c r="AR54" s="751"/>
      <c r="AS54" s="750"/>
      <c r="AT54" s="742" t="s">
        <v>145</v>
      </c>
      <c r="AU54" s="484"/>
      <c r="AV54" s="484"/>
      <c r="AW54" s="485"/>
      <c r="AX54" s="489"/>
      <c r="AY54" s="490"/>
      <c r="AZ54" s="493" t="s">
        <v>147</v>
      </c>
      <c r="BA54" s="495" t="s">
        <v>93</v>
      </c>
      <c r="BB54" s="496"/>
      <c r="BC54" s="497"/>
      <c r="BD54" s="489"/>
      <c r="BE54" s="490"/>
      <c r="BF54" s="493" t="s">
        <v>147</v>
      </c>
      <c r="BG54" s="495" t="s">
        <v>93</v>
      </c>
      <c r="BH54" s="496"/>
      <c r="BI54" s="497"/>
      <c r="BJ54" s="489"/>
      <c r="BK54" s="490"/>
      <c r="BL54" s="493" t="s">
        <v>147</v>
      </c>
      <c r="BM54" s="495" t="s">
        <v>93</v>
      </c>
      <c r="BN54" s="496"/>
      <c r="BO54" s="497"/>
      <c r="BP54" s="489"/>
      <c r="BQ54" s="490"/>
      <c r="BR54" s="493" t="s">
        <v>147</v>
      </c>
      <c r="BS54" s="495" t="s">
        <v>93</v>
      </c>
      <c r="BT54" s="496"/>
      <c r="BU54" s="497"/>
      <c r="BV54" s="489"/>
      <c r="BW54" s="490"/>
      <c r="BX54" s="493" t="s">
        <v>147</v>
      </c>
      <c r="BY54" s="495" t="s">
        <v>93</v>
      </c>
      <c r="BZ54" s="496"/>
      <c r="CA54" s="497"/>
    </row>
    <row r="55" spans="1:79" ht="22.9" customHeight="1" thickBot="1">
      <c r="B55" s="481"/>
      <c r="C55" s="482"/>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51"/>
      <c r="AP55" s="777"/>
      <c r="AQ55" s="772"/>
      <c r="AR55" s="773"/>
      <c r="AS55" s="774"/>
      <c r="AT55" s="486"/>
      <c r="AU55" s="487"/>
      <c r="AV55" s="487"/>
      <c r="AW55" s="488"/>
      <c r="AX55" s="491"/>
      <c r="AY55" s="492"/>
      <c r="AZ55" s="494"/>
      <c r="BA55" s="626"/>
      <c r="BB55" s="627"/>
      <c r="BC55" s="628"/>
      <c r="BD55" s="491"/>
      <c r="BE55" s="492"/>
      <c r="BF55" s="494"/>
      <c r="BG55" s="626"/>
      <c r="BH55" s="627"/>
      <c r="BI55" s="628"/>
      <c r="BJ55" s="491"/>
      <c r="BK55" s="492"/>
      <c r="BL55" s="494"/>
      <c r="BM55" s="626"/>
      <c r="BN55" s="627"/>
      <c r="BO55" s="628"/>
      <c r="BP55" s="491"/>
      <c r="BQ55" s="492"/>
      <c r="BR55" s="494"/>
      <c r="BS55" s="626"/>
      <c r="BT55" s="627"/>
      <c r="BU55" s="628"/>
      <c r="BV55" s="491"/>
      <c r="BW55" s="492"/>
      <c r="BX55" s="494"/>
      <c r="BY55" s="626"/>
      <c r="BZ55" s="627"/>
      <c r="CA55" s="628"/>
    </row>
    <row r="56" spans="1:79" ht="30" customHeight="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row>
    <row r="57" spans="1:79" ht="30" customHeight="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row>
    <row r="58" spans="1:79" ht="30" customHeight="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79" ht="30" customHeight="1">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0"/>
    </row>
    <row r="60" spans="1:79" ht="30" customHeight="1">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row>
    <row r="61" spans="1:79">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row>
  </sheetData>
  <sheetProtection algorithmName="SHA-512" hashValue="P44qA4UZIJxtl3XCisY2b3Xq4+l3K/DzRa69pvkwcpp8dpfCoJaSxhBrXwobZJd+AgYna9kglWZTEv2zgiP4Qw==" saltValue="mWWeTIurfqFKtKvnz3ywcQ==" spinCount="100000" sheet="1" selectLockedCells="1" autoFilter="0"/>
  <mergeCells count="849">
    <mergeCell ref="AQ48:AS55"/>
    <mergeCell ref="AP14:AP55"/>
    <mergeCell ref="F32:I33"/>
    <mergeCell ref="J32:K33"/>
    <mergeCell ref="L32:L33"/>
    <mergeCell ref="M32:O32"/>
    <mergeCell ref="P32:Q33"/>
    <mergeCell ref="R32:R33"/>
    <mergeCell ref="J38:K39"/>
    <mergeCell ref="AE37:AG37"/>
    <mergeCell ref="AK37:AM37"/>
    <mergeCell ref="AS34:AS43"/>
    <mergeCell ref="AK34:AM34"/>
    <mergeCell ref="M35:O35"/>
    <mergeCell ref="AH38:AI39"/>
    <mergeCell ref="AJ38:AJ39"/>
    <mergeCell ref="F30:I31"/>
    <mergeCell ref="J30:K31"/>
    <mergeCell ref="L30:L31"/>
    <mergeCell ref="AK44:AM44"/>
    <mergeCell ref="AK45:AM45"/>
    <mergeCell ref="AB30:AC31"/>
    <mergeCell ref="M30:O30"/>
    <mergeCell ref="P30:Q31"/>
    <mergeCell ref="S31:U31"/>
    <mergeCell ref="Y31:AA31"/>
    <mergeCell ref="R30:R31"/>
    <mergeCell ref="S30:U30"/>
    <mergeCell ref="V30:W31"/>
    <mergeCell ref="X30:X31"/>
    <mergeCell ref="Y30:AA30"/>
    <mergeCell ref="M39:O39"/>
    <mergeCell ref="Y38:AA38"/>
    <mergeCell ref="S37:U37"/>
    <mergeCell ref="S34:U34"/>
    <mergeCell ref="V34:W35"/>
    <mergeCell ref="S35:U35"/>
    <mergeCell ref="P36:Q37"/>
    <mergeCell ref="R36:R37"/>
    <mergeCell ref="S36:U36"/>
    <mergeCell ref="AD38:AD39"/>
    <mergeCell ref="Y37:AA37"/>
    <mergeCell ref="P38:Q39"/>
    <mergeCell ref="R38:R39"/>
    <mergeCell ref="X38:X39"/>
    <mergeCell ref="M33:O33"/>
    <mergeCell ref="Y33:AA33"/>
    <mergeCell ref="X34:X35"/>
    <mergeCell ref="Y34:AA34"/>
    <mergeCell ref="AB32:AC33"/>
    <mergeCell ref="AD32:AD33"/>
    <mergeCell ref="Y35:AA35"/>
    <mergeCell ref="AB34:AC35"/>
    <mergeCell ref="AD34:AD35"/>
    <mergeCell ref="S32:U32"/>
    <mergeCell ref="V32:W33"/>
    <mergeCell ref="S33:U33"/>
    <mergeCell ref="X32:X33"/>
    <mergeCell ref="X36:X37"/>
    <mergeCell ref="Y32:AA32"/>
    <mergeCell ref="V36:W37"/>
    <mergeCell ref="P34:Q35"/>
    <mergeCell ref="R34:R35"/>
    <mergeCell ref="M37:O37"/>
    <mergeCell ref="AF14:AG14"/>
    <mergeCell ref="AH14:AK14"/>
    <mergeCell ref="AL14:AM14"/>
    <mergeCell ref="AE31:AG31"/>
    <mergeCell ref="AK31:AM31"/>
    <mergeCell ref="AH30:AI31"/>
    <mergeCell ref="AD30:AD31"/>
    <mergeCell ref="AE30:AG30"/>
    <mergeCell ref="AX52:AY53"/>
    <mergeCell ref="AX34:AY35"/>
    <mergeCell ref="AX38:AY39"/>
    <mergeCell ref="AE35:AG35"/>
    <mergeCell ref="AK39:AM39"/>
    <mergeCell ref="AK41:AM41"/>
    <mergeCell ref="AX42:AY43"/>
    <mergeCell ref="AK30:AM30"/>
    <mergeCell ref="AT44:AW45"/>
    <mergeCell ref="AH44:AI45"/>
    <mergeCell ref="AJ44:AJ45"/>
    <mergeCell ref="AE45:AG45"/>
    <mergeCell ref="AB23:AG23"/>
    <mergeCell ref="AH23:AM23"/>
    <mergeCell ref="AB24:AE24"/>
    <mergeCell ref="AF24:AG24"/>
    <mergeCell ref="AZ52:AZ53"/>
    <mergeCell ref="BG54:BI54"/>
    <mergeCell ref="BJ54:BK55"/>
    <mergeCell ref="BL54:BL55"/>
    <mergeCell ref="AB36:AC37"/>
    <mergeCell ref="AD36:AD37"/>
    <mergeCell ref="AE36:AG36"/>
    <mergeCell ref="AX54:AY55"/>
    <mergeCell ref="AZ54:AZ55"/>
    <mergeCell ref="AX50:AY51"/>
    <mergeCell ref="AZ50:AZ51"/>
    <mergeCell ref="AT50:AW51"/>
    <mergeCell ref="AT52:AW53"/>
    <mergeCell ref="AT54:AW55"/>
    <mergeCell ref="BA55:BC55"/>
    <mergeCell ref="BA54:BC54"/>
    <mergeCell ref="BD54:BE55"/>
    <mergeCell ref="BF54:BF55"/>
    <mergeCell ref="BA53:BC53"/>
    <mergeCell ref="BJ38:BK39"/>
    <mergeCell ref="AT46:AW47"/>
    <mergeCell ref="AH36:AI37"/>
    <mergeCell ref="AJ36:AJ37"/>
    <mergeCell ref="BA52:BC52"/>
    <mergeCell ref="BS52:BU52"/>
    <mergeCell ref="BV52:BW53"/>
    <mergeCell ref="BX52:BX53"/>
    <mergeCell ref="BY52:CA52"/>
    <mergeCell ref="BG53:BI53"/>
    <mergeCell ref="BM53:BO53"/>
    <mergeCell ref="BS53:BU53"/>
    <mergeCell ref="BY53:CA53"/>
    <mergeCell ref="BS50:BU50"/>
    <mergeCell ref="BV50:BW51"/>
    <mergeCell ref="BX50:BX51"/>
    <mergeCell ref="BY50:CA50"/>
    <mergeCell ref="BS51:BU51"/>
    <mergeCell ref="BY51:CA51"/>
    <mergeCell ref="BR54:BR55"/>
    <mergeCell ref="BS54:BU54"/>
    <mergeCell ref="BV54:BW55"/>
    <mergeCell ref="BX54:BX55"/>
    <mergeCell ref="BY54:CA54"/>
    <mergeCell ref="BG55:BI55"/>
    <mergeCell ref="BM55:BO55"/>
    <mergeCell ref="BS55:BU55"/>
    <mergeCell ref="BY55:CA55"/>
    <mergeCell ref="BM54:BO54"/>
    <mergeCell ref="BP54:BQ55"/>
    <mergeCell ref="BD52:BE53"/>
    <mergeCell ref="BF52:BF53"/>
    <mergeCell ref="BG52:BI52"/>
    <mergeCell ref="BJ52:BK53"/>
    <mergeCell ref="BL52:BL53"/>
    <mergeCell ref="BM52:BO52"/>
    <mergeCell ref="BP52:BQ53"/>
    <mergeCell ref="BR50:BR51"/>
    <mergeCell ref="BR52:BR53"/>
    <mergeCell ref="BP50:BQ51"/>
    <mergeCell ref="BA51:BC51"/>
    <mergeCell ref="BG51:BI51"/>
    <mergeCell ref="BM51:BO51"/>
    <mergeCell ref="BA50:BC50"/>
    <mergeCell ref="BD50:BE51"/>
    <mergeCell ref="BF50:BF51"/>
    <mergeCell ref="BG50:BI50"/>
    <mergeCell ref="BJ50:BK51"/>
    <mergeCell ref="BL50:BL51"/>
    <mergeCell ref="BM50:BO50"/>
    <mergeCell ref="AP1:CA1"/>
    <mergeCell ref="Z5:AM5"/>
    <mergeCell ref="B4:Y8"/>
    <mergeCell ref="AQ14:AR45"/>
    <mergeCell ref="AS24:AS33"/>
    <mergeCell ref="Y36:AA36"/>
    <mergeCell ref="AP10:AW11"/>
    <mergeCell ref="AX10:BC11"/>
    <mergeCell ref="AK36:AM36"/>
    <mergeCell ref="AK38:AM38"/>
    <mergeCell ref="S39:U39"/>
    <mergeCell ref="Y39:AA39"/>
    <mergeCell ref="AK35:AM35"/>
    <mergeCell ref="V38:W39"/>
    <mergeCell ref="BA33:BC33"/>
    <mergeCell ref="P1:AM1"/>
    <mergeCell ref="B1:O3"/>
    <mergeCell ref="AH32:AI33"/>
    <mergeCell ref="AJ32:AJ33"/>
    <mergeCell ref="AZ32:AZ33"/>
    <mergeCell ref="BA32:BC32"/>
    <mergeCell ref="AB14:AE14"/>
    <mergeCell ref="AB16:AE16"/>
    <mergeCell ref="AK32:AM32"/>
    <mergeCell ref="AT42:AW43"/>
    <mergeCell ref="AK42:AM42"/>
    <mergeCell ref="AK43:AM43"/>
    <mergeCell ref="BA39:BC39"/>
    <mergeCell ref="BG39:BI39"/>
    <mergeCell ref="BA37:BC37"/>
    <mergeCell ref="BG37:BI37"/>
    <mergeCell ref="AZ38:AZ39"/>
    <mergeCell ref="BA38:BC38"/>
    <mergeCell ref="BD38:BE39"/>
    <mergeCell ref="BF38:BF39"/>
    <mergeCell ref="BG38:BI38"/>
    <mergeCell ref="AX40:AY41"/>
    <mergeCell ref="AZ40:AZ41"/>
    <mergeCell ref="BA40:BC40"/>
    <mergeCell ref="BD40:BE41"/>
    <mergeCell ref="BF40:BF41"/>
    <mergeCell ref="BG40:BI40"/>
    <mergeCell ref="BG43:BI43"/>
    <mergeCell ref="AT38:AW39"/>
    <mergeCell ref="AK40:AM40"/>
    <mergeCell ref="AZ42:AZ43"/>
    <mergeCell ref="AD40:AD41"/>
    <mergeCell ref="M40:O40"/>
    <mergeCell ref="AT30:AW31"/>
    <mergeCell ref="AX30:AY31"/>
    <mergeCell ref="AZ30:AZ31"/>
    <mergeCell ref="S38:U38"/>
    <mergeCell ref="AX32:AY33"/>
    <mergeCell ref="P40:Q41"/>
    <mergeCell ref="R40:R41"/>
    <mergeCell ref="AE39:AG39"/>
    <mergeCell ref="S40:U40"/>
    <mergeCell ref="V40:W41"/>
    <mergeCell ref="X40:X41"/>
    <mergeCell ref="Y40:AA40"/>
    <mergeCell ref="AX36:AY37"/>
    <mergeCell ref="AZ36:AZ37"/>
    <mergeCell ref="AT40:AW41"/>
    <mergeCell ref="AE34:AG34"/>
    <mergeCell ref="AE38:AG38"/>
    <mergeCell ref="AH34:AI35"/>
    <mergeCell ref="AJ34:AJ35"/>
    <mergeCell ref="AJ30:AJ31"/>
    <mergeCell ref="AB38:AC39"/>
    <mergeCell ref="M34:O34"/>
    <mergeCell ref="BV48:BW49"/>
    <mergeCell ref="BX48:BX49"/>
    <mergeCell ref="BY48:CA48"/>
    <mergeCell ref="BA49:BC49"/>
    <mergeCell ref="BG49:BI49"/>
    <mergeCell ref="BM49:BO49"/>
    <mergeCell ref="BS49:BU49"/>
    <mergeCell ref="BY49:CA49"/>
    <mergeCell ref="AT48:AW49"/>
    <mergeCell ref="AX48:AY49"/>
    <mergeCell ref="AZ48:AZ49"/>
    <mergeCell ref="BA48:BC48"/>
    <mergeCell ref="BD48:BE49"/>
    <mergeCell ref="BF48:BF49"/>
    <mergeCell ref="BG48:BI48"/>
    <mergeCell ref="BJ48:BK49"/>
    <mergeCell ref="BL48:BL49"/>
    <mergeCell ref="BM48:BO48"/>
    <mergeCell ref="BP48:BQ49"/>
    <mergeCell ref="BR48:BR49"/>
    <mergeCell ref="BS48:BU48"/>
    <mergeCell ref="BY33:CA33"/>
    <mergeCell ref="AX46:AY47"/>
    <mergeCell ref="AZ46:AZ47"/>
    <mergeCell ref="BA46:BC46"/>
    <mergeCell ref="BD46:BE47"/>
    <mergeCell ref="BF46:BF47"/>
    <mergeCell ref="BG46:BI46"/>
    <mergeCell ref="BJ46:BK47"/>
    <mergeCell ref="BL46:BL47"/>
    <mergeCell ref="BM46:BO46"/>
    <mergeCell ref="BP46:BQ47"/>
    <mergeCell ref="BR46:BR47"/>
    <mergeCell ref="BS46:BU46"/>
    <mergeCell ref="BV46:BW47"/>
    <mergeCell ref="BX46:BX47"/>
    <mergeCell ref="BY46:CA46"/>
    <mergeCell ref="BA47:BC47"/>
    <mergeCell ref="BG47:BI47"/>
    <mergeCell ref="BM47:BO47"/>
    <mergeCell ref="BS47:BU47"/>
    <mergeCell ref="BY47:CA47"/>
    <mergeCell ref="BA34:BC34"/>
    <mergeCell ref="BD34:BE35"/>
    <mergeCell ref="BF34:BF35"/>
    <mergeCell ref="BD10:BI11"/>
    <mergeCell ref="BJ10:BO11"/>
    <mergeCell ref="BP10:BU11"/>
    <mergeCell ref="BV10:CA11"/>
    <mergeCell ref="AT32:AW33"/>
    <mergeCell ref="AT34:AW35"/>
    <mergeCell ref="AT36:AW37"/>
    <mergeCell ref="BD32:BE33"/>
    <mergeCell ref="BF32:BF33"/>
    <mergeCell ref="BG32:BI32"/>
    <mergeCell ref="BJ32:BK33"/>
    <mergeCell ref="BL32:BL33"/>
    <mergeCell ref="BM32:BO32"/>
    <mergeCell ref="BP32:BQ33"/>
    <mergeCell ref="BR32:BR33"/>
    <mergeCell ref="BS32:BU32"/>
    <mergeCell ref="BV32:BW33"/>
    <mergeCell ref="BX32:BX33"/>
    <mergeCell ref="BY32:CA32"/>
    <mergeCell ref="BG33:BI33"/>
    <mergeCell ref="BM33:BO33"/>
    <mergeCell ref="BS33:BU33"/>
    <mergeCell ref="AT28:AW29"/>
    <mergeCell ref="AX28:AY29"/>
    <mergeCell ref="B12:I13"/>
    <mergeCell ref="C16:I16"/>
    <mergeCell ref="J16:M16"/>
    <mergeCell ref="N16:O16"/>
    <mergeCell ref="P16:S16"/>
    <mergeCell ref="T16:U16"/>
    <mergeCell ref="V16:Y16"/>
    <mergeCell ref="Z16:AA16"/>
    <mergeCell ref="C15:I15"/>
    <mergeCell ref="J15:M15"/>
    <mergeCell ref="N15:O15"/>
    <mergeCell ref="P15:S15"/>
    <mergeCell ref="T15:U15"/>
    <mergeCell ref="V15:Y15"/>
    <mergeCell ref="P12:U13"/>
    <mergeCell ref="V12:AA13"/>
    <mergeCell ref="J12:O13"/>
    <mergeCell ref="B14:B16"/>
    <mergeCell ref="C14:I14"/>
    <mergeCell ref="J14:M14"/>
    <mergeCell ref="N14:O14"/>
    <mergeCell ref="P14:S14"/>
    <mergeCell ref="T14:U14"/>
    <mergeCell ref="V14:Y14"/>
    <mergeCell ref="Z14:AA14"/>
    <mergeCell ref="J23:O23"/>
    <mergeCell ref="P23:U23"/>
    <mergeCell ref="V23:AA23"/>
    <mergeCell ref="B17:B29"/>
    <mergeCell ref="F22:I22"/>
    <mergeCell ref="F25:I25"/>
    <mergeCell ref="F42:I43"/>
    <mergeCell ref="J42:K43"/>
    <mergeCell ref="L42:L43"/>
    <mergeCell ref="M42:O42"/>
    <mergeCell ref="P42:Q43"/>
    <mergeCell ref="R42:R43"/>
    <mergeCell ref="C30:E39"/>
    <mergeCell ref="C26:E29"/>
    <mergeCell ref="F26:I27"/>
    <mergeCell ref="J26:K27"/>
    <mergeCell ref="L26:L27"/>
    <mergeCell ref="M26:O26"/>
    <mergeCell ref="P26:Q27"/>
    <mergeCell ref="R26:R27"/>
    <mergeCell ref="S26:U26"/>
    <mergeCell ref="M27:O27"/>
    <mergeCell ref="S27:U27"/>
    <mergeCell ref="AE40:AG40"/>
    <mergeCell ref="AH40:AI41"/>
    <mergeCell ref="AJ40:AJ41"/>
    <mergeCell ref="F40:I41"/>
    <mergeCell ref="J40:K41"/>
    <mergeCell ref="L40:L41"/>
    <mergeCell ref="AE42:AG42"/>
    <mergeCell ref="AH42:AI43"/>
    <mergeCell ref="AJ42:AJ43"/>
    <mergeCell ref="M41:O41"/>
    <mergeCell ref="S41:U41"/>
    <mergeCell ref="Y41:AA41"/>
    <mergeCell ref="AE41:AG41"/>
    <mergeCell ref="M43:O43"/>
    <mergeCell ref="S43:U43"/>
    <mergeCell ref="Y43:AA43"/>
    <mergeCell ref="AE43:AG43"/>
    <mergeCell ref="S42:U42"/>
    <mergeCell ref="V42:W43"/>
    <mergeCell ref="X42:X43"/>
    <mergeCell ref="Y42:AA42"/>
    <mergeCell ref="AB42:AC43"/>
    <mergeCell ref="AD42:AD43"/>
    <mergeCell ref="AB40:AC41"/>
    <mergeCell ref="F44:I45"/>
    <mergeCell ref="J44:K45"/>
    <mergeCell ref="L44:L45"/>
    <mergeCell ref="S44:U44"/>
    <mergeCell ref="V44:W45"/>
    <mergeCell ref="X44:X45"/>
    <mergeCell ref="Y44:AA44"/>
    <mergeCell ref="AB44:AC45"/>
    <mergeCell ref="AD44:AD45"/>
    <mergeCell ref="M44:O44"/>
    <mergeCell ref="P44:Q45"/>
    <mergeCell ref="R44:R45"/>
    <mergeCell ref="M45:O45"/>
    <mergeCell ref="S45:U45"/>
    <mergeCell ref="Y45:AA45"/>
    <mergeCell ref="AE44:AG44"/>
    <mergeCell ref="BG15:BI15"/>
    <mergeCell ref="AT16:AW17"/>
    <mergeCell ref="AX16:AY17"/>
    <mergeCell ref="AZ16:AZ17"/>
    <mergeCell ref="AS14:AS23"/>
    <mergeCell ref="AT14:AW15"/>
    <mergeCell ref="AX14:AY15"/>
    <mergeCell ref="AZ14:AZ15"/>
    <mergeCell ref="BA14:BC14"/>
    <mergeCell ref="BD14:BE15"/>
    <mergeCell ref="BA19:BC19"/>
    <mergeCell ref="BG19:BI19"/>
    <mergeCell ref="BA21:BC21"/>
    <mergeCell ref="BG21:BI21"/>
    <mergeCell ref="AT22:AW23"/>
    <mergeCell ref="AX22:AY23"/>
    <mergeCell ref="AZ22:AZ23"/>
    <mergeCell ref="BA22:BC22"/>
    <mergeCell ref="BA15:BC15"/>
    <mergeCell ref="BA16:BC16"/>
    <mergeCell ref="BD16:BE17"/>
    <mergeCell ref="BD18:BE19"/>
    <mergeCell ref="BF18:BF19"/>
    <mergeCell ref="AP12:AW13"/>
    <mergeCell ref="BL14:BL15"/>
    <mergeCell ref="BM14:BO14"/>
    <mergeCell ref="BP14:BQ15"/>
    <mergeCell ref="BR14:BR15"/>
    <mergeCell ref="BS14:BU14"/>
    <mergeCell ref="BA17:BC17"/>
    <mergeCell ref="BD12:BI13"/>
    <mergeCell ref="BJ12:BO13"/>
    <mergeCell ref="BP12:BU13"/>
    <mergeCell ref="AX12:BC13"/>
    <mergeCell ref="BG18:BI18"/>
    <mergeCell ref="BJ18:BK19"/>
    <mergeCell ref="BL18:BL19"/>
    <mergeCell ref="BM18:BO18"/>
    <mergeCell ref="BP18:BQ19"/>
    <mergeCell ref="BR18:BR19"/>
    <mergeCell ref="BF14:BF15"/>
    <mergeCell ref="BG14:BI14"/>
    <mergeCell ref="BF16:BF17"/>
    <mergeCell ref="BG16:BI16"/>
    <mergeCell ref="BG17:BI17"/>
    <mergeCell ref="BX14:BX15"/>
    <mergeCell ref="BY14:CA14"/>
    <mergeCell ref="BM15:BO15"/>
    <mergeCell ref="BS15:BU15"/>
    <mergeCell ref="BY15:CA15"/>
    <mergeCell ref="BJ16:BK17"/>
    <mergeCell ref="BL16:BL17"/>
    <mergeCell ref="BM16:BO16"/>
    <mergeCell ref="BP16:BQ17"/>
    <mergeCell ref="BR16:BR17"/>
    <mergeCell ref="BS16:BU16"/>
    <mergeCell ref="BV16:BW17"/>
    <mergeCell ref="BX16:BX17"/>
    <mergeCell ref="BY16:CA16"/>
    <mergeCell ref="BM17:BO17"/>
    <mergeCell ref="BS17:BU17"/>
    <mergeCell ref="BY17:CA17"/>
    <mergeCell ref="BJ14:BK15"/>
    <mergeCell ref="BV14:BW15"/>
    <mergeCell ref="BS18:BU18"/>
    <mergeCell ref="BV18:BW19"/>
    <mergeCell ref="BX18:BX19"/>
    <mergeCell ref="BY18:CA18"/>
    <mergeCell ref="BY20:CA20"/>
    <mergeCell ref="BM21:BO21"/>
    <mergeCell ref="BS21:BU21"/>
    <mergeCell ref="BY21:CA21"/>
    <mergeCell ref="BM19:BO19"/>
    <mergeCell ref="BS19:BU19"/>
    <mergeCell ref="BY19:CA19"/>
    <mergeCell ref="BL28:BL29"/>
    <mergeCell ref="BG29:BI29"/>
    <mergeCell ref="BA29:BC29"/>
    <mergeCell ref="BL26:BL27"/>
    <mergeCell ref="BA27:BC27"/>
    <mergeCell ref="BG27:BI27"/>
    <mergeCell ref="BA26:BC26"/>
    <mergeCell ref="BD26:BE27"/>
    <mergeCell ref="BF26:BF27"/>
    <mergeCell ref="BA28:BC28"/>
    <mergeCell ref="BD28:BE29"/>
    <mergeCell ref="BX22:BX23"/>
    <mergeCell ref="BY22:CA22"/>
    <mergeCell ref="BA23:BC23"/>
    <mergeCell ref="BF20:BF21"/>
    <mergeCell ref="BY23:CA23"/>
    <mergeCell ref="BM24:BO24"/>
    <mergeCell ref="BP24:BQ25"/>
    <mergeCell ref="BR24:BR25"/>
    <mergeCell ref="BS24:BU24"/>
    <mergeCell ref="BV24:BW25"/>
    <mergeCell ref="BX24:BX25"/>
    <mergeCell ref="BY24:CA24"/>
    <mergeCell ref="BM25:BO25"/>
    <mergeCell ref="BF22:BF23"/>
    <mergeCell ref="BG22:BI22"/>
    <mergeCell ref="BJ22:BK23"/>
    <mergeCell ref="BL22:BL23"/>
    <mergeCell ref="BM22:BO22"/>
    <mergeCell ref="BP22:BQ23"/>
    <mergeCell ref="BR22:BR23"/>
    <mergeCell ref="BG23:BI23"/>
    <mergeCell ref="BM23:BO23"/>
    <mergeCell ref="BS23:BU23"/>
    <mergeCell ref="BX20:BX21"/>
    <mergeCell ref="BM29:BO29"/>
    <mergeCell ref="BS29:BU29"/>
    <mergeCell ref="BY29:CA29"/>
    <mergeCell ref="BP28:BQ29"/>
    <mergeCell ref="BR28:BR29"/>
    <mergeCell ref="BY25:CA25"/>
    <mergeCell ref="BM26:BO26"/>
    <mergeCell ref="BP26:BQ27"/>
    <mergeCell ref="BR26:BR27"/>
    <mergeCell ref="BS26:BU26"/>
    <mergeCell ref="BV26:BW27"/>
    <mergeCell ref="BX26:BX27"/>
    <mergeCell ref="BY26:CA26"/>
    <mergeCell ref="BM27:BO27"/>
    <mergeCell ref="BS27:BU27"/>
    <mergeCell ref="BY27:CA27"/>
    <mergeCell ref="BS28:BU28"/>
    <mergeCell ref="BV28:BW29"/>
    <mergeCell ref="BX28:BX29"/>
    <mergeCell ref="BM28:BO28"/>
    <mergeCell ref="BY28:CA28"/>
    <mergeCell ref="BM31:BO31"/>
    <mergeCell ref="BS31:BU31"/>
    <mergeCell ref="BY31:CA31"/>
    <mergeCell ref="BA30:BC30"/>
    <mergeCell ref="BD30:BE31"/>
    <mergeCell ref="BF30:BF31"/>
    <mergeCell ref="BG30:BI30"/>
    <mergeCell ref="BJ30:BK31"/>
    <mergeCell ref="BL30:BL31"/>
    <mergeCell ref="BR30:BR31"/>
    <mergeCell ref="BS30:BU30"/>
    <mergeCell ref="BV30:BW31"/>
    <mergeCell ref="BX30:BX31"/>
    <mergeCell ref="BY30:CA30"/>
    <mergeCell ref="BM30:BO30"/>
    <mergeCell ref="BP30:BQ31"/>
    <mergeCell ref="BA31:BC31"/>
    <mergeCell ref="B10:I11"/>
    <mergeCell ref="AH18:AK18"/>
    <mergeCell ref="AL18:AM18"/>
    <mergeCell ref="F18:I18"/>
    <mergeCell ref="J18:M18"/>
    <mergeCell ref="N18:O18"/>
    <mergeCell ref="P18:S18"/>
    <mergeCell ref="AH21:AK21"/>
    <mergeCell ref="F17:I17"/>
    <mergeCell ref="J17:O17"/>
    <mergeCell ref="P17:U17"/>
    <mergeCell ref="V17:AA17"/>
    <mergeCell ref="AF18:AG18"/>
    <mergeCell ref="T18:U18"/>
    <mergeCell ref="V18:Y18"/>
    <mergeCell ref="Z18:AA18"/>
    <mergeCell ref="AF16:AG16"/>
    <mergeCell ref="AH16:AK16"/>
    <mergeCell ref="AL16:AM16"/>
    <mergeCell ref="Z15:AA15"/>
    <mergeCell ref="AB15:AE15"/>
    <mergeCell ref="AF15:AG15"/>
    <mergeCell ref="AH15:AK15"/>
    <mergeCell ref="AL15:AM15"/>
    <mergeCell ref="BV22:BW23"/>
    <mergeCell ref="BM20:BO20"/>
    <mergeCell ref="BP20:BQ21"/>
    <mergeCell ref="BR20:BR21"/>
    <mergeCell ref="BS20:BU20"/>
    <mergeCell ref="BV20:BW21"/>
    <mergeCell ref="BF24:BF25"/>
    <mergeCell ref="BG24:BI24"/>
    <mergeCell ref="BJ24:BK25"/>
    <mergeCell ref="BL24:BL25"/>
    <mergeCell ref="BG25:BI25"/>
    <mergeCell ref="BG20:BI20"/>
    <mergeCell ref="BJ20:BK21"/>
    <mergeCell ref="BL20:BL21"/>
    <mergeCell ref="BS25:BU25"/>
    <mergeCell ref="BS22:BU22"/>
    <mergeCell ref="AT18:AW19"/>
    <mergeCell ref="AX18:AY19"/>
    <mergeCell ref="AB26:AC27"/>
    <mergeCell ref="AD26:AD27"/>
    <mergeCell ref="AE26:AG26"/>
    <mergeCell ref="AH26:AI27"/>
    <mergeCell ref="AJ26:AJ27"/>
    <mergeCell ref="AK26:AM26"/>
    <mergeCell ref="AE27:AG27"/>
    <mergeCell ref="AK27:AM27"/>
    <mergeCell ref="AT20:AW21"/>
    <mergeCell ref="AX20:AY21"/>
    <mergeCell ref="AT24:AW25"/>
    <mergeCell ref="AX24:AY25"/>
    <mergeCell ref="AT26:AW27"/>
    <mergeCell ref="AX26:AY27"/>
    <mergeCell ref="AH20:AM20"/>
    <mergeCell ref="BA20:BC20"/>
    <mergeCell ref="BD20:BE21"/>
    <mergeCell ref="BG26:BI26"/>
    <mergeCell ref="BJ26:BK27"/>
    <mergeCell ref="AZ20:AZ21"/>
    <mergeCell ref="AB20:AG20"/>
    <mergeCell ref="BG34:BI34"/>
    <mergeCell ref="BJ34:BK35"/>
    <mergeCell ref="BG31:BI31"/>
    <mergeCell ref="BF28:BF29"/>
    <mergeCell ref="AH24:AK24"/>
    <mergeCell ref="BG28:BI28"/>
    <mergeCell ref="BJ28:BK29"/>
    <mergeCell ref="AZ28:AZ29"/>
    <mergeCell ref="BD22:BE23"/>
    <mergeCell ref="AZ26:AZ27"/>
    <mergeCell ref="AZ24:AZ25"/>
    <mergeCell ref="BA24:BC24"/>
    <mergeCell ref="BD24:BE25"/>
    <mergeCell ref="BA25:BC25"/>
    <mergeCell ref="AK33:AM33"/>
    <mergeCell ref="AZ34:AZ35"/>
    <mergeCell ref="AE33:AG33"/>
    <mergeCell ref="AE32:AG32"/>
    <mergeCell ref="BL34:BL35"/>
    <mergeCell ref="BA36:BC36"/>
    <mergeCell ref="BD36:BE37"/>
    <mergeCell ref="BF36:BF37"/>
    <mergeCell ref="BG36:BI36"/>
    <mergeCell ref="BJ36:BK37"/>
    <mergeCell ref="BL36:BL37"/>
    <mergeCell ref="BA35:BC35"/>
    <mergeCell ref="BG35:BI35"/>
    <mergeCell ref="BR34:BR35"/>
    <mergeCell ref="BS34:BU34"/>
    <mergeCell ref="BV34:BW35"/>
    <mergeCell ref="BX34:BX35"/>
    <mergeCell ref="BY34:CA34"/>
    <mergeCell ref="BM36:BO36"/>
    <mergeCell ref="BP36:BQ37"/>
    <mergeCell ref="BR36:BR37"/>
    <mergeCell ref="BS36:BU36"/>
    <mergeCell ref="BV36:BW37"/>
    <mergeCell ref="BX36:BX37"/>
    <mergeCell ref="BY36:CA36"/>
    <mergeCell ref="BM37:BO37"/>
    <mergeCell ref="BS37:BU37"/>
    <mergeCell ref="BY37:CA37"/>
    <mergeCell ref="BM35:BO35"/>
    <mergeCell ref="BS35:BU35"/>
    <mergeCell ref="BY35:CA35"/>
    <mergeCell ref="BM34:BO34"/>
    <mergeCell ref="BP34:BQ35"/>
    <mergeCell ref="BL38:BL39"/>
    <mergeCell ref="BA41:BC41"/>
    <mergeCell ref="BG41:BI41"/>
    <mergeCell ref="BM43:BO43"/>
    <mergeCell ref="BS43:BU43"/>
    <mergeCell ref="BY43:CA43"/>
    <mergeCell ref="BP42:BQ43"/>
    <mergeCell ref="BR42:BR43"/>
    <mergeCell ref="BS42:BU42"/>
    <mergeCell ref="BS39:BU39"/>
    <mergeCell ref="BM41:BO41"/>
    <mergeCell ref="BS41:BU41"/>
    <mergeCell ref="BM39:BO39"/>
    <mergeCell ref="BY39:CA39"/>
    <mergeCell ref="BM38:BO38"/>
    <mergeCell ref="BP38:BQ39"/>
    <mergeCell ref="BR38:BR39"/>
    <mergeCell ref="BS38:BU38"/>
    <mergeCell ref="BV38:BW39"/>
    <mergeCell ref="BX38:BX39"/>
    <mergeCell ref="BY38:CA38"/>
    <mergeCell ref="CE3:CX5"/>
    <mergeCell ref="CE6:CX6"/>
    <mergeCell ref="CE7:CX7"/>
    <mergeCell ref="CE8:CX9"/>
    <mergeCell ref="BG7:BH7"/>
    <mergeCell ref="BG8:BH8"/>
    <mergeCell ref="BI7:CA7"/>
    <mergeCell ref="BI8:CA8"/>
    <mergeCell ref="BK5:BN6"/>
    <mergeCell ref="BO5:CA6"/>
    <mergeCell ref="AR3:CA4"/>
    <mergeCell ref="BG5:BG6"/>
    <mergeCell ref="BH5:BI6"/>
    <mergeCell ref="AS5:AT5"/>
    <mergeCell ref="AU5:AU6"/>
    <mergeCell ref="AW5:AX5"/>
    <mergeCell ref="AS8:AT8"/>
    <mergeCell ref="AS7:AT7"/>
    <mergeCell ref="AS6:AT6"/>
    <mergeCell ref="AU7:AU8"/>
    <mergeCell ref="BV12:CA13"/>
    <mergeCell ref="BV44:BW45"/>
    <mergeCell ref="BX44:BX45"/>
    <mergeCell ref="BJ40:BK41"/>
    <mergeCell ref="BL40:BL41"/>
    <mergeCell ref="BM40:BO40"/>
    <mergeCell ref="BA42:BC42"/>
    <mergeCell ref="BD42:BE43"/>
    <mergeCell ref="BF42:BF43"/>
    <mergeCell ref="BG42:BI42"/>
    <mergeCell ref="BJ42:BK43"/>
    <mergeCell ref="BL42:BL43"/>
    <mergeCell ref="BV42:BW43"/>
    <mergeCell ref="BX42:BX43"/>
    <mergeCell ref="BY42:CA42"/>
    <mergeCell ref="BY41:CA41"/>
    <mergeCell ref="BP40:BQ41"/>
    <mergeCell ref="BR40:BR41"/>
    <mergeCell ref="BS40:BU40"/>
    <mergeCell ref="BV40:BW41"/>
    <mergeCell ref="BX40:BX41"/>
    <mergeCell ref="BY40:CA40"/>
    <mergeCell ref="BM42:BO42"/>
    <mergeCell ref="BA43:BC43"/>
    <mergeCell ref="BG45:BI45"/>
    <mergeCell ref="BM45:BO45"/>
    <mergeCell ref="BS45:BU45"/>
    <mergeCell ref="BY45:CA45"/>
    <mergeCell ref="AX44:AY45"/>
    <mergeCell ref="AZ44:AZ45"/>
    <mergeCell ref="BA44:BC44"/>
    <mergeCell ref="BD44:BE45"/>
    <mergeCell ref="BF44:BF45"/>
    <mergeCell ref="BG44:BI44"/>
    <mergeCell ref="BJ44:BK45"/>
    <mergeCell ref="BL44:BL45"/>
    <mergeCell ref="BM44:BO44"/>
    <mergeCell ref="BP44:BQ45"/>
    <mergeCell ref="BR44:BR45"/>
    <mergeCell ref="BS44:BU44"/>
    <mergeCell ref="BY44:CA44"/>
    <mergeCell ref="Z3:AK4"/>
    <mergeCell ref="AL3:AM4"/>
    <mergeCell ref="Z6:AM6"/>
    <mergeCell ref="Z7:AM7"/>
    <mergeCell ref="Z8:AM8"/>
    <mergeCell ref="J10:O11"/>
    <mergeCell ref="P10:U11"/>
    <mergeCell ref="V10:AA11"/>
    <mergeCell ref="AB10:AG11"/>
    <mergeCell ref="AH10:AM11"/>
    <mergeCell ref="F28:I29"/>
    <mergeCell ref="J28:K29"/>
    <mergeCell ref="L38:L39"/>
    <mergeCell ref="M38:O38"/>
    <mergeCell ref="F38:I39"/>
    <mergeCell ref="F34:I35"/>
    <mergeCell ref="F36:I37"/>
    <mergeCell ref="J36:K37"/>
    <mergeCell ref="L36:L37"/>
    <mergeCell ref="M36:O36"/>
    <mergeCell ref="J34:K35"/>
    <mergeCell ref="L34:L35"/>
    <mergeCell ref="M31:O31"/>
    <mergeCell ref="AH28:AI29"/>
    <mergeCell ref="AJ28:AJ29"/>
    <mergeCell ref="AK28:AM28"/>
    <mergeCell ref="M29:O29"/>
    <mergeCell ref="S29:U29"/>
    <mergeCell ref="Y29:AA29"/>
    <mergeCell ref="AE29:AG29"/>
    <mergeCell ref="AK29:AM29"/>
    <mergeCell ref="V26:W27"/>
    <mergeCell ref="Y27:AA27"/>
    <mergeCell ref="F21:I21"/>
    <mergeCell ref="J21:M21"/>
    <mergeCell ref="AB18:AE18"/>
    <mergeCell ref="C17:E19"/>
    <mergeCell ref="C20:E22"/>
    <mergeCell ref="F20:I20"/>
    <mergeCell ref="J20:O20"/>
    <mergeCell ref="P20:U20"/>
    <mergeCell ref="X26:X27"/>
    <mergeCell ref="Y26:AA26"/>
    <mergeCell ref="C23:E25"/>
    <mergeCell ref="T21:U21"/>
    <mergeCell ref="F23:I23"/>
    <mergeCell ref="F24:I24"/>
    <mergeCell ref="J24:M24"/>
    <mergeCell ref="N24:O24"/>
    <mergeCell ref="P24:S24"/>
    <mergeCell ref="T24:U24"/>
    <mergeCell ref="V24:Y24"/>
    <mergeCell ref="Z24:AA24"/>
    <mergeCell ref="AB12:AG13"/>
    <mergeCell ref="AH12:AM13"/>
    <mergeCell ref="L28:L29"/>
    <mergeCell ref="M28:O28"/>
    <mergeCell ref="P28:Q29"/>
    <mergeCell ref="R28:R29"/>
    <mergeCell ref="S28:U28"/>
    <mergeCell ref="V28:W29"/>
    <mergeCell ref="X28:X29"/>
    <mergeCell ref="Y28:AA28"/>
    <mergeCell ref="AB28:AC29"/>
    <mergeCell ref="AD28:AD29"/>
    <mergeCell ref="AE28:AG28"/>
    <mergeCell ref="AB17:AG17"/>
    <mergeCell ref="AH17:AM17"/>
    <mergeCell ref="AL24:AM24"/>
    <mergeCell ref="AL21:AM21"/>
    <mergeCell ref="AB21:AE21"/>
    <mergeCell ref="AF21:AG21"/>
    <mergeCell ref="Z21:AA21"/>
    <mergeCell ref="V20:AA20"/>
    <mergeCell ref="V21:Y21"/>
    <mergeCell ref="N21:O21"/>
    <mergeCell ref="P21:S21"/>
    <mergeCell ref="C40:E47"/>
    <mergeCell ref="AQ5:AQ6"/>
    <mergeCell ref="BA45:BC45"/>
    <mergeCell ref="AZ18:AZ19"/>
    <mergeCell ref="BA18:BC18"/>
    <mergeCell ref="F19:I19"/>
    <mergeCell ref="AP3:AQ4"/>
    <mergeCell ref="BE8:BF8"/>
    <mergeCell ref="BE7:BF7"/>
    <mergeCell ref="BE6:BF6"/>
    <mergeCell ref="BE5:BF5"/>
    <mergeCell ref="BA8:BB8"/>
    <mergeCell ref="BA7:BB7"/>
    <mergeCell ref="BA6:BB6"/>
    <mergeCell ref="BA5:BB5"/>
    <mergeCell ref="AW8:AX8"/>
    <mergeCell ref="AW7:AX7"/>
    <mergeCell ref="AW6:AX6"/>
    <mergeCell ref="AQ7:AQ8"/>
    <mergeCell ref="AP5:AP8"/>
    <mergeCell ref="BC7:BC8"/>
    <mergeCell ref="AY7:AY8"/>
    <mergeCell ref="BC5:BC6"/>
    <mergeCell ref="AY5:AY6"/>
    <mergeCell ref="B30:B47"/>
    <mergeCell ref="B48:B55"/>
    <mergeCell ref="C48:AM55"/>
    <mergeCell ref="F46:I47"/>
    <mergeCell ref="J46:K47"/>
    <mergeCell ref="L46:L47"/>
    <mergeCell ref="M46:O46"/>
    <mergeCell ref="P46:Q47"/>
    <mergeCell ref="R46:R47"/>
    <mergeCell ref="S46:U46"/>
    <mergeCell ref="V46:W47"/>
    <mergeCell ref="X46:X47"/>
    <mergeCell ref="Y46:AA46"/>
    <mergeCell ref="AB46:AC47"/>
    <mergeCell ref="AD46:AD47"/>
    <mergeCell ref="AE46:AG46"/>
    <mergeCell ref="AH46:AI47"/>
    <mergeCell ref="AJ46:AJ47"/>
    <mergeCell ref="AK46:AM46"/>
    <mergeCell ref="M47:O47"/>
    <mergeCell ref="S47:U47"/>
    <mergeCell ref="Y47:AA47"/>
    <mergeCell ref="AE47:AG47"/>
    <mergeCell ref="AK47:AM47"/>
  </mergeCells>
  <phoneticPr fontId="1"/>
  <conditionalFormatting sqref="J30:K31 P30:Q31 V30:W31 AB30:AC31 AH30:AI31 J36:K39 P36:Q39 V36:W39 AB36:AC39 AH36:AI39">
    <cfRule type="cellIs" dxfId="92" priority="4" operator="between">
      <formula>1</formula>
      <formula>9</formula>
    </cfRule>
    <cfRule type="cellIs" dxfId="91" priority="5" operator="between">
      <formula>0</formula>
      <formula>0</formula>
    </cfRule>
  </conditionalFormatting>
  <conditionalFormatting sqref="P14:S16 V14:Y16 AB14:AE16 AH14:AK16">
    <cfRule type="expression" dxfId="90" priority="1">
      <formula>IF(P$10="",1,"")=1</formula>
    </cfRule>
  </conditionalFormatting>
  <conditionalFormatting sqref="P16:S16 V16:Y16 AB16:AE16 AH16:AK16">
    <cfRule type="expression" dxfId="89" priority="2">
      <formula>IF(P$10="最終日",1,"")=1</formula>
    </cfRule>
  </conditionalFormatting>
  <dataValidations count="10">
    <dataValidation imeMode="off" allowBlank="1" showInputMessage="1" showErrorMessage="1" sqref="BP54 AX50 BD50 BJ50 AH21:AH22 BV28 BV30 BV32 AX54 BJ52 BD44 BD54 BD40 BJ40 BJ54 BP40 AX34 BO5 AX36 J10:AM11 AX38 AX40 BV40 J14:J16 P14:P16 V14:V16 AB14:AB16 AH12 P28 V28 J12 AB28 AX12 BV48 AX48 BD48 BJ48 BP48 BD34 BV54 BD36 BD38 BJ34 BJ36 BJ38 BP34 BP36 BP38 BV34 BV36 BV38 AX42 BD42 BP50 BV52 AX52 BD52 BV50 BJ42 BP42 BV42 BJ44 BP44 P34 AB38 V34 P32 P18:P19 P12 BJ12 BP12 BV12 J18:J19 V32 AH28 V18:V19 AB18:AB19 AB21:AB22 AH18:AH19 J21:J22 P21:P22 V21:V22 BP52 AX14 AX16 AX18 AX20 AX22 BD14 BD16 BD18 BD20 BD22 BJ14 BJ16 BJ18 BJ20 BJ22 BP14 BP16 BP18 BP20 BP22 BV14 BV16 BV18 BV20 BV22 BV44 AX44 AX24 AX26 AX28 AX30 AX32 BD24 BD26 BD28 BD30 BD32 BJ24 BJ26 BJ28 BJ30 BJ32 BP24 BP26 BP28 BP30 BP32 BV24 BV26 J32 V42 AB42 J42 P42 J40 AH42 P40 V40 AB40 AH40 J44 P44 V44 AB44 AH44 AB32 J38 J34 AH34 P36 J36 V36 AH32 AB34 AB36 AH38 AH36 P38 V38 BJ46 BP46 AX46 BV46 BD46 AH30 P30 V30 J30 J24:J26 V24:V26 P24:P26 AH24:AH26 AB24:AB26 AB30 J28 BD12 V12 AB12 AH14:AH15 J46 P46 V46 AB46 AH46" xr:uid="{A440C62B-0232-4D83-8FE4-AD382A49DA93}"/>
    <dataValidation type="list" allowBlank="1" showInputMessage="1" showErrorMessage="1" sqref="BS51 BA51 BG51 BM51 BY51 BS45 BA45 BG45 BM45 BY45" xr:uid="{50F0EF8A-1780-4577-BBA5-916D6FC9D538}">
      <formula1>"8:00,13:00,16:00"</formula1>
    </dataValidation>
    <dataValidation type="list" allowBlank="1" showInputMessage="1" showErrorMessage="1" sqref="M41:O41 S41:U41 Y41:AA41 AE41:AG41 AK41:AM41 M43:O43 S43:U43 Y43:AA43 AE43:AG43 AK43:AM43 AE45:AG45 Y45:AA45 S45:U45 M45:O45 AK45:AM45 Y39:AA39 S31:U31 Y31:AA31 AE31:AG31 AK31:AM31 S33:U33 Y33:AA33 AE33:AG33 AK33:AM33 M33:O33 Y35:AA35 AE35:AG35 AK35:AM35 M35:O35 S35:U35 AE37:AG37 AK37:AM37 M37:O37 S37:U37 Y37:AA37 AE39:AG39 AK39:AM39 M39:O39 S39:U39 M31:O31 AE47:AG47 Y47:AA47 S47:U47 M47:O47 AK47:AM47" xr:uid="{E1613ECB-809D-436A-AD9A-7138E6CCF561}">
      <formula1>"9:00,9:30,10:00,10:30,11:00,11:30,12:00,12:30,13:00,13:30,14:00,14:30,15:00,15:30,16:00,16:30,17:00,17:30,18:00,18:30,19:00,19:30,20:00,20:30,21:00"</formula1>
    </dataValidation>
    <dataValidation type="list" allowBlank="1" showInputMessage="1" showErrorMessage="1" sqref="BY55:CA55 BS55:BU55 BM55:BO55 BG55:BI55 BA55:BC55 BY49:CA49 BS49:BU49 BM49:BO49 BG49:BI49 BA49:BC49 BY53:CA53 BS53:BU53 BM53:BO53 BG53:BI53 BA53:BC53 BA15:BC15 BA17:BC17 BA19:BC19 BA21:BC21 BA23:BC23 BG15:BI15 BG17:BI17 BG19:BI19 BG21:BI21 BG23:BI23 BM15:BO15 BM17:BO17 BM19:BO19 BM21:BO21 BM23:BO23 BS15:BU15 BS17:BU17 BS19:BU19 BS21:BU21 BS23:BU23 BY15:CA15 BY17:CA17 BY19:CA19 BY21:CA21 BY23:CA23 BS33:BU33 BM33:BO33 BG33:BI33 BA33:BC33 BA31:BC31 BG25:BI25 BG27:BI27 BG29:BI29 BG31:BI31 BM25:BO25 BM27:BO27 BM29:BO29 BM31:BO31 BS25:BU25 BS27:BU27 BS29:BU29 BS31:BU31 BY25:CA25 BY27:CA27 BY29:CA29 BA35:BC35 BA37:BC37 BA39:BC39 BS41:BU41 BG35:BI35 BG37:BI37 BG39:BI39 BM41:BO41 BM35:BO35 BM37:BO37 BM39:BO39 BG41:BI41 BS35:BU35 BS37:BU37 BS39:BU39 BA41:BC41 BY35:CA35 BY37:CA37 BY39:CA39 BY41:CA41 BG43:BI43 BM43:BO43 BS43:BU43 BY43:CA43 BA43:BC43 BY31:CA31 BA25:BC25 BA27:BC27 BA29:BC29 BY33:CA33 BS47:BU47 BM47:BO47 BG47:BI47 BA47:BC47 BY47:CA47" xr:uid="{FBD72284-7703-49A3-BC24-70E54869A8D0}">
      <formula1>"7:00,7:30,8:00,8:30,9:00,9:30,10:00,10:30,11:00,11:30,12:00,12:30,13:00,13:30,14:00,14:30,15:00,15:30,16:00,16:30,17:00,17:30,18:00,18:30,19:00,19:30,20:00,20:30,21:00"</formula1>
    </dataValidation>
    <dataValidation type="list" allowBlank="1" showInputMessage="1" showErrorMessage="1" sqref="J23:AM23" xr:uid="{C6DE8973-D2B8-4DA4-81A1-D674AAC99067}">
      <formula1>"9:30,9:45,10:00,10:15,10:30,13:30,13:45,14:00,14:15,14:30,14:45,15:00,15:15,15:30"</formula1>
    </dataValidation>
    <dataValidation type="list" allowBlank="1" showInputMessage="1" showErrorMessage="1" sqref="J17:AM17 M27:O27 M29:O29 S27:U27 S29:U29 Y27:AA27 AE27:AG27 AK27:AM27 AK29:AM29 AE29:AG29 Y29:AA29" xr:uid="{77BADE2D-017B-467C-8E94-8522FA23D90E}">
      <formula1>"9:30,9:45,10:00,10:15,10:30,10:45,11:00,11:15,11:30,13:30,13:45,14:00,14:15,14:30,14:45,15:00,15:15,15:30"</formula1>
    </dataValidation>
    <dataValidation type="list" allowBlank="1" showInputMessage="1" showErrorMessage="1" sqref="F32:I33" xr:uid="{754062FB-9770-49A8-A22C-6EB3696D4741}">
      <formula1>"からあげ弁当,大盛りからあげ弁当"</formula1>
    </dataValidation>
    <dataValidation type="list" allowBlank="1" showInputMessage="1" showErrorMessage="1" sqref="F34:I35" xr:uid="{6B26F09A-AF78-42CA-9F8B-F1C87420264D}">
      <formula1>"のり弁当,大盛のり弁当"</formula1>
    </dataValidation>
    <dataValidation type="list" allowBlank="1" showInputMessage="1" showErrorMessage="1" sqref="F30:I31" xr:uid="{2D7CD56D-1A0E-451C-81C2-C3FCF387F94D}">
      <formula1>"げんき弁当,大盛げんき弁当"</formula1>
    </dataValidation>
    <dataValidation type="list" allowBlank="1" showInputMessage="1" showErrorMessage="1" sqref="J20:AM20" xr:uid="{AD98ECB1-D9A7-4C9F-9D17-AA3F366798FC}">
      <formula1>"9:30,9:45,10:00,10:15,10:30,10:45,11:00,11:15,11:30,13:30,13:45,14:00"</formula1>
    </dataValidation>
  </dataValidations>
  <hyperlinks>
    <hyperlink ref="Z7" r:id="rId1" xr:uid="{223F81E6-3263-4C87-A12D-5795F132AD67}"/>
  </hyperlinks>
  <printOptions horizontalCentered="1" verticalCentered="1"/>
  <pageMargins left="0.39370078740157483" right="0" top="0.39370078740157483" bottom="0" header="0" footer="0"/>
  <pageSetup paperSize="9" scale="5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37</xdr:col>
                    <xdr:colOff>142875</xdr:colOff>
                    <xdr:row>2</xdr:row>
                    <xdr:rowOff>28575</xdr:rowOff>
                  </from>
                  <to>
                    <xdr:col>38</xdr:col>
                    <xdr:colOff>200025</xdr:colOff>
                    <xdr:row>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CZ114"/>
  <sheetViews>
    <sheetView showGridLines="0" showZeros="0" zoomScale="70" zoomScaleNormal="70" workbookViewId="0">
      <selection activeCell="AQ37" sqref="AQ37:AS40"/>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1" width="9" style="4" customWidth="1"/>
    <col min="82" max="82" width="7.625" style="4" customWidth="1"/>
    <col min="83" max="90" width="9" style="4" customWidth="1"/>
    <col min="91" max="92" width="11.25" style="4" customWidth="1"/>
    <col min="93" max="104" width="9" style="4" customWidth="1"/>
    <col min="105" max="16384" width="9" style="4"/>
  </cols>
  <sheetData>
    <row r="1" spans="1:104" ht="38.25" customHeight="1">
      <c r="A1" s="839" t="s">
        <v>171</v>
      </c>
      <c r="B1" s="839"/>
      <c r="C1" s="839"/>
      <c r="D1" s="839"/>
      <c r="E1" s="839"/>
      <c r="F1" s="839"/>
      <c r="G1" s="839"/>
      <c r="H1" s="337"/>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row>
    <row r="2" spans="1:104" ht="39.75" customHeight="1">
      <c r="A2" s="839"/>
      <c r="B2" s="839"/>
      <c r="C2" s="839"/>
      <c r="D2" s="839"/>
      <c r="E2" s="839"/>
      <c r="F2" s="839"/>
      <c r="G2" s="839"/>
      <c r="H2" s="230"/>
      <c r="I2" s="840" t="s">
        <v>321</v>
      </c>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row>
    <row r="3" spans="1:104" s="5" customFormat="1" ht="46.5" customHeight="1">
      <c r="A3" s="843" t="s">
        <v>331</v>
      </c>
      <c r="B3" s="843"/>
      <c r="C3" s="843"/>
      <c r="D3" s="843"/>
      <c r="E3" s="843"/>
      <c r="F3" s="843"/>
      <c r="G3" s="844"/>
      <c r="H3" s="229"/>
      <c r="I3" s="840" t="s">
        <v>320</v>
      </c>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row>
    <row r="4" spans="1:104" s="5" customFormat="1" ht="46.5" customHeight="1" thickBot="1">
      <c r="A4" s="843"/>
      <c r="B4" s="843"/>
      <c r="C4" s="843"/>
      <c r="D4" s="843"/>
      <c r="E4" s="843"/>
      <c r="F4" s="843"/>
      <c r="G4" s="844"/>
      <c r="H4" s="338"/>
      <c r="I4" s="840" t="s">
        <v>348</v>
      </c>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row>
    <row r="5" spans="1:104" s="3" customFormat="1" ht="31.5" customHeight="1" thickBot="1">
      <c r="A5" s="845" t="s">
        <v>58</v>
      </c>
      <c r="B5" s="846"/>
      <c r="C5" s="846"/>
      <c r="D5" s="846"/>
      <c r="E5" s="846"/>
      <c r="F5" s="846"/>
      <c r="G5" s="846"/>
      <c r="H5" s="846"/>
      <c r="I5" s="846"/>
      <c r="J5" s="846"/>
      <c r="K5" s="846"/>
      <c r="L5" s="846"/>
      <c r="M5" s="846"/>
      <c r="N5" s="846"/>
      <c r="O5" s="847"/>
      <c r="P5" s="845" t="s">
        <v>59</v>
      </c>
      <c r="Q5" s="846"/>
      <c r="R5" s="846"/>
      <c r="S5" s="846"/>
      <c r="T5" s="846"/>
      <c r="U5" s="846"/>
      <c r="V5" s="846"/>
      <c r="W5" s="846"/>
      <c r="X5" s="846"/>
      <c r="Y5" s="846"/>
      <c r="Z5" s="846"/>
      <c r="AA5" s="846"/>
      <c r="AB5" s="846"/>
      <c r="AC5" s="846"/>
      <c r="AD5" s="846"/>
      <c r="AE5" s="845" t="s">
        <v>60</v>
      </c>
      <c r="AF5" s="846"/>
      <c r="AG5" s="846"/>
      <c r="AH5" s="846"/>
      <c r="AI5" s="846"/>
      <c r="AJ5" s="846"/>
      <c r="AK5" s="846"/>
      <c r="AL5" s="846"/>
      <c r="AM5" s="846"/>
      <c r="AN5" s="846"/>
      <c r="AO5" s="846"/>
      <c r="AP5" s="846"/>
      <c r="AQ5" s="846"/>
      <c r="AR5" s="846"/>
      <c r="AS5" s="847"/>
      <c r="AT5" s="845" t="s">
        <v>112</v>
      </c>
      <c r="AU5" s="846"/>
      <c r="AV5" s="846"/>
      <c r="AW5" s="846"/>
      <c r="AX5" s="846"/>
      <c r="AY5" s="846"/>
      <c r="AZ5" s="846"/>
      <c r="BA5" s="846"/>
      <c r="BB5" s="846"/>
      <c r="BC5" s="846"/>
      <c r="BD5" s="846"/>
      <c r="BE5" s="846"/>
      <c r="BF5" s="846"/>
      <c r="BG5" s="846"/>
      <c r="BH5" s="847"/>
      <c r="BI5" s="845" t="s">
        <v>120</v>
      </c>
      <c r="BJ5" s="846"/>
      <c r="BK5" s="846"/>
      <c r="BL5" s="846"/>
      <c r="BM5" s="846"/>
      <c r="BN5" s="846"/>
      <c r="BO5" s="846"/>
      <c r="BP5" s="846"/>
      <c r="BQ5" s="846"/>
      <c r="BR5" s="846"/>
      <c r="BS5" s="846"/>
      <c r="BT5" s="846"/>
      <c r="BU5" s="846"/>
      <c r="BV5" s="846"/>
      <c r="BW5" s="847"/>
    </row>
    <row r="6" spans="1:104" ht="24.75" customHeight="1">
      <c r="A6" s="867" t="s">
        <v>15</v>
      </c>
      <c r="B6" s="868"/>
      <c r="C6" s="181" t="s">
        <v>77</v>
      </c>
      <c r="D6" s="868" t="s">
        <v>372</v>
      </c>
      <c r="E6" s="868"/>
      <c r="F6" s="848" t="s">
        <v>17</v>
      </c>
      <c r="G6" s="849"/>
      <c r="H6" s="849"/>
      <c r="I6" s="849"/>
      <c r="J6" s="849"/>
      <c r="K6" s="849"/>
      <c r="L6" s="849"/>
      <c r="M6" s="849"/>
      <c r="N6" s="849"/>
      <c r="O6" s="850"/>
      <c r="P6" s="851" t="s">
        <v>15</v>
      </c>
      <c r="Q6" s="802"/>
      <c r="R6" s="24" t="s">
        <v>77</v>
      </c>
      <c r="S6" s="802" t="s">
        <v>372</v>
      </c>
      <c r="T6" s="802"/>
      <c r="U6" s="803" t="s">
        <v>17</v>
      </c>
      <c r="V6" s="804"/>
      <c r="W6" s="804"/>
      <c r="X6" s="804"/>
      <c r="Y6" s="804"/>
      <c r="Z6" s="804"/>
      <c r="AA6" s="804"/>
      <c r="AB6" s="804"/>
      <c r="AC6" s="804"/>
      <c r="AD6" s="804"/>
      <c r="AE6" s="791" t="s">
        <v>15</v>
      </c>
      <c r="AF6" s="802"/>
      <c r="AG6" s="24" t="s">
        <v>77</v>
      </c>
      <c r="AH6" s="802" t="s">
        <v>16</v>
      </c>
      <c r="AI6" s="802"/>
      <c r="AJ6" s="803" t="s">
        <v>17</v>
      </c>
      <c r="AK6" s="804"/>
      <c r="AL6" s="804"/>
      <c r="AM6" s="804"/>
      <c r="AN6" s="804"/>
      <c r="AO6" s="804"/>
      <c r="AP6" s="804"/>
      <c r="AQ6" s="804"/>
      <c r="AR6" s="804"/>
      <c r="AS6" s="805"/>
      <c r="AT6" s="791" t="s">
        <v>15</v>
      </c>
      <c r="AU6" s="802"/>
      <c r="AV6" s="24" t="s">
        <v>77</v>
      </c>
      <c r="AW6" s="802" t="s">
        <v>16</v>
      </c>
      <c r="AX6" s="802"/>
      <c r="AY6" s="803" t="s">
        <v>17</v>
      </c>
      <c r="AZ6" s="804"/>
      <c r="BA6" s="804"/>
      <c r="BB6" s="804"/>
      <c r="BC6" s="804"/>
      <c r="BD6" s="804"/>
      <c r="BE6" s="804"/>
      <c r="BF6" s="804"/>
      <c r="BG6" s="804"/>
      <c r="BH6" s="805"/>
      <c r="BI6" s="791" t="s">
        <v>15</v>
      </c>
      <c r="BJ6" s="802"/>
      <c r="BK6" s="24" t="s">
        <v>77</v>
      </c>
      <c r="BL6" s="802" t="s">
        <v>16</v>
      </c>
      <c r="BM6" s="802"/>
      <c r="BN6" s="803" t="s">
        <v>17</v>
      </c>
      <c r="BO6" s="804"/>
      <c r="BP6" s="804"/>
      <c r="BQ6" s="804"/>
      <c r="BR6" s="804"/>
      <c r="BS6" s="804"/>
      <c r="BT6" s="804"/>
      <c r="BU6" s="804"/>
      <c r="BV6" s="804"/>
      <c r="BW6" s="805"/>
    </row>
    <row r="7" spans="1:104" ht="24.75" customHeight="1">
      <c r="A7" s="869" t="s">
        <v>313</v>
      </c>
      <c r="B7" s="24" t="s">
        <v>314</v>
      </c>
      <c r="C7" s="231" t="str">
        <f>IF(COUNTIF($BZ$15:$BZ$19,A$5)=0,"",IF(D7&lt;1,"",$CJ$12))</f>
        <v/>
      </c>
      <c r="D7" s="806">
        <f>_xlfn.XLOOKUP(A$5,$BZ$15:$BZ$19,$CJ$15:$CJ$19,"",0,1)</f>
        <v>0</v>
      </c>
      <c r="E7" s="807"/>
      <c r="F7" s="248"/>
      <c r="G7" s="249"/>
      <c r="H7" s="842"/>
      <c r="I7" s="842"/>
      <c r="J7" s="842"/>
      <c r="K7" s="809"/>
      <c r="L7" s="809"/>
      <c r="M7" s="809"/>
      <c r="N7" s="809"/>
      <c r="O7" s="810"/>
      <c r="P7" s="869" t="s">
        <v>313</v>
      </c>
      <c r="Q7" s="24" t="s">
        <v>314</v>
      </c>
      <c r="R7" s="244" t="str">
        <f>IF(COUNTIF($BZ$15:$BZ$19,P$5)=0,"",IF(S7&lt;1,"",$CJ$12))</f>
        <v/>
      </c>
      <c r="S7" s="827" t="str">
        <f>_xlfn.XLOOKUP(P$5,$BZ$15:$BZ$19,$CJ$15:$CJ$19,"",0,1)</f>
        <v/>
      </c>
      <c r="T7" s="828"/>
      <c r="U7" s="252"/>
      <c r="V7" s="249" t="s">
        <v>329</v>
      </c>
      <c r="W7" s="808"/>
      <c r="X7" s="808"/>
      <c r="Y7" s="808"/>
      <c r="Z7" s="809" t="s">
        <v>330</v>
      </c>
      <c r="AA7" s="809"/>
      <c r="AB7" s="809"/>
      <c r="AC7" s="809"/>
      <c r="AD7" s="810"/>
      <c r="AE7" s="869" t="s">
        <v>313</v>
      </c>
      <c r="AF7" s="24" t="s">
        <v>314</v>
      </c>
      <c r="AG7" s="244" t="str">
        <f>IF(COUNTIF($BZ$15:$BZ$19,AE$5)=0,"",IF(AH7&lt;1,"",$CJ$12))</f>
        <v/>
      </c>
      <c r="AH7" s="827" t="str">
        <f>_xlfn.XLOOKUP(AE$5,$BZ$15:$BZ$19,$CJ$15:$CJ$19,"",0,1)</f>
        <v/>
      </c>
      <c r="AI7" s="828"/>
      <c r="AJ7" s="252"/>
      <c r="AK7" s="249" t="s">
        <v>329</v>
      </c>
      <c r="AL7" s="808"/>
      <c r="AM7" s="808"/>
      <c r="AN7" s="808"/>
      <c r="AO7" s="809" t="s">
        <v>330</v>
      </c>
      <c r="AP7" s="809"/>
      <c r="AQ7" s="809"/>
      <c r="AR7" s="809"/>
      <c r="AS7" s="810"/>
      <c r="AT7" s="869" t="s">
        <v>313</v>
      </c>
      <c r="AU7" s="24" t="s">
        <v>314</v>
      </c>
      <c r="AV7" s="244" t="str">
        <f>IF(COUNTIF($BZ$15:$BZ$19,AT$5)=0,"",IF(AW7&lt;1,"",$CJ$12))</f>
        <v/>
      </c>
      <c r="AW7" s="827" t="str">
        <f>_xlfn.XLOOKUP(AT$5,$BZ$15:$BZ$19,$CJ$15:$CJ$19,"",0,1)</f>
        <v/>
      </c>
      <c r="AX7" s="828"/>
      <c r="AY7" s="252"/>
      <c r="AZ7" s="249" t="s">
        <v>329</v>
      </c>
      <c r="BA7" s="808"/>
      <c r="BB7" s="808"/>
      <c r="BC7" s="808"/>
      <c r="BD7" s="809" t="s">
        <v>330</v>
      </c>
      <c r="BE7" s="809"/>
      <c r="BF7" s="809"/>
      <c r="BG7" s="809"/>
      <c r="BH7" s="810"/>
      <c r="BI7" s="869" t="s">
        <v>313</v>
      </c>
      <c r="BJ7" s="24" t="s">
        <v>314</v>
      </c>
      <c r="BK7" s="244" t="str">
        <f>IF(COUNTIF($BZ$15:$BZ$19,BI$5)=0,"",IF(BL7&lt;1,"",$CJ$12))</f>
        <v/>
      </c>
      <c r="BL7" s="827" t="str">
        <f>_xlfn.XLOOKUP(BI$5,$BZ$15:$BZ$19,$CJ$15:$CJ$19,"",0,1)</f>
        <v/>
      </c>
      <c r="BM7" s="828"/>
      <c r="BN7" s="252"/>
      <c r="BO7" s="249" t="s">
        <v>329</v>
      </c>
      <c r="BP7" s="808"/>
      <c r="BQ7" s="808"/>
      <c r="BR7" s="808"/>
      <c r="BS7" s="809" t="s">
        <v>330</v>
      </c>
      <c r="BT7" s="809"/>
      <c r="BU7" s="809"/>
      <c r="BV7" s="809"/>
      <c r="BW7" s="810"/>
    </row>
    <row r="8" spans="1:104" ht="24.75" customHeight="1">
      <c r="A8" s="790"/>
      <c r="B8" s="24" t="s">
        <v>315</v>
      </c>
      <c r="C8" s="244" t="str">
        <f>IF(COUNTIF($BZ$15:$BZ$19,A$5)=0,"",IF(D8&lt;1,"",$CK$12))</f>
        <v/>
      </c>
      <c r="D8" s="827">
        <f>IF(COUNTIF($BZ$15:$BZ$19,A$5)=0,"",_xlfn.XLOOKUP(A$5,$BZ$15:$BZ$19,$CK$15:$CK$19,"",0,1))</f>
        <v>0</v>
      </c>
      <c r="E8" s="828"/>
      <c r="F8" s="252"/>
      <c r="G8" s="249" t="s">
        <v>329</v>
      </c>
      <c r="H8" s="808"/>
      <c r="I8" s="808"/>
      <c r="J8" s="808"/>
      <c r="K8" s="809" t="s">
        <v>330</v>
      </c>
      <c r="L8" s="809"/>
      <c r="M8" s="809"/>
      <c r="N8" s="809"/>
      <c r="O8" s="810"/>
      <c r="P8" s="790"/>
      <c r="Q8" s="24" t="s">
        <v>315</v>
      </c>
      <c r="R8" s="244" t="str">
        <f>IF(COUNTIF($BZ$15:$BZ$19,P$5)=0,"",IF(S8&lt;1,"",$CK$12))</f>
        <v/>
      </c>
      <c r="S8" s="827" t="str">
        <f>IF(COUNTIF($BZ$15:$BZ$19,P$5)=0,"",_xlfn.XLOOKUP(P$5,$BZ$15:$BZ$19,$CK$15:$CK$19,"",0,1))</f>
        <v/>
      </c>
      <c r="T8" s="828"/>
      <c r="U8" s="252"/>
      <c r="V8" s="249" t="s">
        <v>329</v>
      </c>
      <c r="W8" s="808"/>
      <c r="X8" s="808"/>
      <c r="Y8" s="808"/>
      <c r="Z8" s="809" t="s">
        <v>330</v>
      </c>
      <c r="AA8" s="809"/>
      <c r="AB8" s="809"/>
      <c r="AC8" s="809"/>
      <c r="AD8" s="810"/>
      <c r="AE8" s="790"/>
      <c r="AF8" s="24" t="s">
        <v>315</v>
      </c>
      <c r="AG8" s="244" t="str">
        <f>IF(COUNTIF($BZ$15:$BZ$19,AE$5)=0,"",IF(AH8&lt;1,"",$CK$12))</f>
        <v/>
      </c>
      <c r="AH8" s="827" t="str">
        <f>IF(COUNTIF($BZ$15:$BZ$19,AE$5)=0,"",_xlfn.XLOOKUP(AE$5,$BZ$15:$BZ$19,$CK$15:$CK$19,"",0,1))</f>
        <v/>
      </c>
      <c r="AI8" s="828"/>
      <c r="AJ8" s="252"/>
      <c r="AK8" s="249" t="s">
        <v>329</v>
      </c>
      <c r="AL8" s="808"/>
      <c r="AM8" s="808"/>
      <c r="AN8" s="808"/>
      <c r="AO8" s="809" t="s">
        <v>330</v>
      </c>
      <c r="AP8" s="809"/>
      <c r="AQ8" s="809"/>
      <c r="AR8" s="809"/>
      <c r="AS8" s="810"/>
      <c r="AT8" s="790"/>
      <c r="AU8" s="24" t="s">
        <v>315</v>
      </c>
      <c r="AV8" s="244" t="str">
        <f>IF(COUNTIF($BZ$15:$BZ$19,AT$5)=0,"",IF(AW8&lt;1,"",$CK$12))</f>
        <v/>
      </c>
      <c r="AW8" s="827" t="str">
        <f>IF(COUNTIF($BZ$15:$BZ$19,AT$5)=0,"",_xlfn.XLOOKUP(AT$5,$BZ$15:$BZ$19,$CK$15:$CK$19,"",0,1))</f>
        <v/>
      </c>
      <c r="AX8" s="828"/>
      <c r="AY8" s="252"/>
      <c r="AZ8" s="249" t="s">
        <v>329</v>
      </c>
      <c r="BA8" s="808"/>
      <c r="BB8" s="808"/>
      <c r="BC8" s="808"/>
      <c r="BD8" s="809" t="s">
        <v>330</v>
      </c>
      <c r="BE8" s="809"/>
      <c r="BF8" s="809"/>
      <c r="BG8" s="809"/>
      <c r="BH8" s="810"/>
      <c r="BI8" s="790"/>
      <c r="BJ8" s="24" t="s">
        <v>315</v>
      </c>
      <c r="BK8" s="244" t="str">
        <f>IF(COUNTIF($BZ$15:$BZ$19,BI$5)=0,"",IF(BL8&lt;1,"",$CK$12))</f>
        <v/>
      </c>
      <c r="BL8" s="827" t="str">
        <f>IF(COUNTIF($BZ$15:$BZ$19,BI$5)=0,"",_xlfn.XLOOKUP(BI$5,$BZ$15:$BZ$19,$CK$15:$CK$19,"",0,1))</f>
        <v/>
      </c>
      <c r="BM8" s="828"/>
      <c r="BN8" s="252"/>
      <c r="BO8" s="249" t="s">
        <v>329</v>
      </c>
      <c r="BP8" s="808"/>
      <c r="BQ8" s="808"/>
      <c r="BR8" s="808"/>
      <c r="BS8" s="809" t="s">
        <v>330</v>
      </c>
      <c r="BT8" s="809"/>
      <c r="BU8" s="809"/>
      <c r="BV8" s="809"/>
      <c r="BW8" s="810"/>
    </row>
    <row r="9" spans="1:104" ht="24.75" customHeight="1">
      <c r="A9" s="790"/>
      <c r="B9" s="24" t="s">
        <v>316</v>
      </c>
      <c r="C9" s="244" t="str">
        <f>IF(COUNTIF($BZ$15:$BZ$19,A$5)=0,"",IF(D9&lt;1,"",$CL$12))</f>
        <v/>
      </c>
      <c r="D9" s="827">
        <f>IF(COUNTIF($BZ$15:$BZ$19,A$5)=0,"",_xlfn.XLOOKUP(A$5,$BZ$15:$BZ$19,$CL$15:$CL$19,"",0,1))</f>
        <v>0</v>
      </c>
      <c r="E9" s="828"/>
      <c r="F9" s="252"/>
      <c r="G9" s="249" t="s">
        <v>329</v>
      </c>
      <c r="H9" s="808"/>
      <c r="I9" s="808"/>
      <c r="J9" s="808"/>
      <c r="K9" s="809" t="s">
        <v>330</v>
      </c>
      <c r="L9" s="809"/>
      <c r="M9" s="809"/>
      <c r="N9" s="809"/>
      <c r="O9" s="810"/>
      <c r="P9" s="790"/>
      <c r="Q9" s="24" t="s">
        <v>316</v>
      </c>
      <c r="R9" s="231" t="str">
        <f>IF(COUNTIF($BZ$15:$BZ$19,P$5)=0,"",IF(S9&lt;1,"",$CL$12))</f>
        <v/>
      </c>
      <c r="S9" s="806" t="str">
        <f>IF(COUNTIF($BZ$15:$BZ$19,P$5)=0,"",_xlfn.XLOOKUP(P$5,$BZ$15:$BZ$19,$CL$15:$CL$19,"",0,1))</f>
        <v/>
      </c>
      <c r="T9" s="807"/>
      <c r="U9" s="252"/>
      <c r="V9" s="249" t="s">
        <v>329</v>
      </c>
      <c r="W9" s="808"/>
      <c r="X9" s="808"/>
      <c r="Y9" s="808"/>
      <c r="Z9" s="809" t="s">
        <v>330</v>
      </c>
      <c r="AA9" s="809"/>
      <c r="AB9" s="809"/>
      <c r="AC9" s="809"/>
      <c r="AD9" s="810"/>
      <c r="AE9" s="790"/>
      <c r="AF9" s="24" t="s">
        <v>316</v>
      </c>
      <c r="AG9" s="244" t="str">
        <f>IF(COUNTIF($BZ$15:$BZ$19,AE$5)=0,"",IF(AH9&lt;1,"",$CL$12))</f>
        <v/>
      </c>
      <c r="AH9" s="827" t="str">
        <f>IF(COUNTIF($BZ$15:$BZ$19,AE$5)=0,"",_xlfn.XLOOKUP(AE$5,$BZ$15:$BZ$19,$CL$15:$CL$19,"",0,1))</f>
        <v/>
      </c>
      <c r="AI9" s="828"/>
      <c r="AJ9" s="252"/>
      <c r="AK9" s="249" t="s">
        <v>329</v>
      </c>
      <c r="AL9" s="808"/>
      <c r="AM9" s="808"/>
      <c r="AN9" s="808"/>
      <c r="AO9" s="809" t="s">
        <v>330</v>
      </c>
      <c r="AP9" s="809"/>
      <c r="AQ9" s="809"/>
      <c r="AR9" s="809"/>
      <c r="AS9" s="810"/>
      <c r="AT9" s="790"/>
      <c r="AU9" s="24" t="s">
        <v>316</v>
      </c>
      <c r="AV9" s="244" t="str">
        <f>IF(COUNTIF($BZ$15:$BZ$19,AT$5)=0,"",IF(AW9&lt;1,"",$CL$12))</f>
        <v/>
      </c>
      <c r="AW9" s="827" t="str">
        <f>IF(COUNTIF($BZ$15:$BZ$19,AT$5)=0,"",_xlfn.XLOOKUP(AT$5,$BZ$15:$BZ$19,$CL$15:$CL$19,"",0,1))</f>
        <v/>
      </c>
      <c r="AX9" s="828"/>
      <c r="AY9" s="252"/>
      <c r="AZ9" s="249" t="s">
        <v>329</v>
      </c>
      <c r="BA9" s="808"/>
      <c r="BB9" s="808"/>
      <c r="BC9" s="808"/>
      <c r="BD9" s="809" t="s">
        <v>330</v>
      </c>
      <c r="BE9" s="809"/>
      <c r="BF9" s="809"/>
      <c r="BG9" s="809"/>
      <c r="BH9" s="810"/>
      <c r="BI9" s="790"/>
      <c r="BJ9" s="24" t="s">
        <v>316</v>
      </c>
      <c r="BK9" s="244" t="str">
        <f>IF(COUNTIF($BZ$15:$BZ$19,BI$5)=0,"",IF(BL9&lt;1,"",$CL$12))</f>
        <v/>
      </c>
      <c r="BL9" s="827" t="str">
        <f>IF(COUNTIF($BZ$15:$BZ$19,BI$5)=0,"",_xlfn.XLOOKUP(BI$5,$BZ$15:$BZ$19,$CL$15:$CL$19,"",0,1))</f>
        <v/>
      </c>
      <c r="BM9" s="828"/>
      <c r="BN9" s="252"/>
      <c r="BO9" s="249" t="s">
        <v>329</v>
      </c>
      <c r="BP9" s="808"/>
      <c r="BQ9" s="808"/>
      <c r="BR9" s="808"/>
      <c r="BS9" s="809" t="s">
        <v>330</v>
      </c>
      <c r="BT9" s="809"/>
      <c r="BU9" s="809"/>
      <c r="BV9" s="809"/>
      <c r="BW9" s="810"/>
    </row>
    <row r="10" spans="1:104" ht="24.75" customHeight="1">
      <c r="A10" s="790"/>
      <c r="B10" s="24" t="s">
        <v>317</v>
      </c>
      <c r="C10" s="799" t="str">
        <f>IF(COUNTIF($BZ$15:$BZ$19,A$5)=0,"",_xlfn.XLOOKUP(A$5,$BZ$15:$BZ$19,$CM$15:$CM$19,"",0,1))</f>
        <v/>
      </c>
      <c r="D10" s="800"/>
      <c r="E10" s="800"/>
      <c r="F10" s="800"/>
      <c r="G10" s="800"/>
      <c r="H10" s="800"/>
      <c r="I10" s="800"/>
      <c r="J10" s="800"/>
      <c r="K10" s="800"/>
      <c r="L10" s="800"/>
      <c r="M10" s="800"/>
      <c r="N10" s="800"/>
      <c r="O10" s="801"/>
      <c r="P10" s="790"/>
      <c r="Q10" s="24" t="s">
        <v>317</v>
      </c>
      <c r="R10" s="799" t="str">
        <f>IF(COUNTIF($BZ$15:$BZ$19,P$5)=0,"",_xlfn.XLOOKUP(P$5,$BZ$15:$BZ$19,$CM$15:$CM$19,"",0,1))</f>
        <v/>
      </c>
      <c r="S10" s="800"/>
      <c r="T10" s="800"/>
      <c r="U10" s="800"/>
      <c r="V10" s="800"/>
      <c r="W10" s="800"/>
      <c r="X10" s="800"/>
      <c r="Y10" s="800"/>
      <c r="Z10" s="800"/>
      <c r="AA10" s="800"/>
      <c r="AB10" s="800"/>
      <c r="AC10" s="800"/>
      <c r="AD10" s="801"/>
      <c r="AE10" s="790"/>
      <c r="AF10" s="24" t="s">
        <v>317</v>
      </c>
      <c r="AG10" s="799" t="str">
        <f>IF(COUNTIF($BZ$15:$BZ$19,AE$5)=0,"",_xlfn.XLOOKUP(AE$5,$BZ$15:$BZ$19,$CM$15:$CM$19,"",0,1))</f>
        <v/>
      </c>
      <c r="AH10" s="800"/>
      <c r="AI10" s="800"/>
      <c r="AJ10" s="800"/>
      <c r="AK10" s="800"/>
      <c r="AL10" s="800"/>
      <c r="AM10" s="800"/>
      <c r="AN10" s="800"/>
      <c r="AO10" s="800"/>
      <c r="AP10" s="800"/>
      <c r="AQ10" s="800"/>
      <c r="AR10" s="800"/>
      <c r="AS10" s="801"/>
      <c r="AT10" s="790"/>
      <c r="AU10" s="24" t="s">
        <v>317</v>
      </c>
      <c r="AV10" s="799" t="str">
        <f>IF(COUNTIF($BZ$15:$BZ$19,AT$5)=0,"",_xlfn.XLOOKUP(AT$5,$BZ$15:$BZ$19,$CM$15:$CM$19,"",0,1))</f>
        <v/>
      </c>
      <c r="AW10" s="800"/>
      <c r="AX10" s="800"/>
      <c r="AY10" s="800"/>
      <c r="AZ10" s="800"/>
      <c r="BA10" s="800"/>
      <c r="BB10" s="800"/>
      <c r="BC10" s="800"/>
      <c r="BD10" s="800"/>
      <c r="BE10" s="800"/>
      <c r="BF10" s="800"/>
      <c r="BG10" s="800"/>
      <c r="BH10" s="801"/>
      <c r="BI10" s="790"/>
      <c r="BJ10" s="24" t="s">
        <v>317</v>
      </c>
      <c r="BK10" s="799" t="str">
        <f>IF(COUNTIF($BZ$15:$BZ$19,BI$5)=0,"",_xlfn.XLOOKUP(BI$5,$BZ$15:$BZ$19,$CM$15:$CM$19,"",0,1))</f>
        <v/>
      </c>
      <c r="BL10" s="800"/>
      <c r="BM10" s="800"/>
      <c r="BN10" s="800"/>
      <c r="BO10" s="800"/>
      <c r="BP10" s="800"/>
      <c r="BQ10" s="800"/>
      <c r="BR10" s="800"/>
      <c r="BS10" s="800"/>
      <c r="BT10" s="800"/>
      <c r="BU10" s="800"/>
      <c r="BV10" s="800"/>
      <c r="BW10" s="801"/>
    </row>
    <row r="11" spans="1:104" ht="24.75" customHeight="1">
      <c r="A11" s="791"/>
      <c r="B11" s="24" t="s">
        <v>353</v>
      </c>
      <c r="C11" s="799" t="str">
        <f>IF(COUNTIF($BZ$15:$BZ$19,A$5)=0,"",_xlfn.XLOOKUP(A$5,$BZ$15:$BZ$19,$CN$15:$CN$19,"",0,1))</f>
        <v/>
      </c>
      <c r="D11" s="800"/>
      <c r="E11" s="800"/>
      <c r="F11" s="800"/>
      <c r="G11" s="800"/>
      <c r="H11" s="800"/>
      <c r="I11" s="800"/>
      <c r="J11" s="800"/>
      <c r="K11" s="800"/>
      <c r="L11" s="800"/>
      <c r="M11" s="800"/>
      <c r="N11" s="800"/>
      <c r="O11" s="801"/>
      <c r="P11" s="791"/>
      <c r="Q11" s="24" t="s">
        <v>353</v>
      </c>
      <c r="R11" s="799" t="str">
        <f>IF(COUNTIF($BZ$15:$BZ$19,P$5)=0,"",_xlfn.XLOOKUP(P$5,$BZ$15:$BZ$19,$CN$15:$CN$19,"",0,1))</f>
        <v/>
      </c>
      <c r="S11" s="800"/>
      <c r="T11" s="800"/>
      <c r="U11" s="800"/>
      <c r="V11" s="800"/>
      <c r="W11" s="800"/>
      <c r="X11" s="800"/>
      <c r="Y11" s="800"/>
      <c r="Z11" s="800"/>
      <c r="AA11" s="800"/>
      <c r="AB11" s="800"/>
      <c r="AC11" s="800"/>
      <c r="AD11" s="801"/>
      <c r="AE11" s="791"/>
      <c r="AF11" s="24" t="s">
        <v>353</v>
      </c>
      <c r="AG11" s="799" t="str">
        <f>IF(COUNTIF($BZ$15:$BZ$19,AE$5)=0,"",_xlfn.XLOOKUP(AE$5,$BZ$15:$BZ$19,$CN$15:$CN$19,"",0,1))</f>
        <v/>
      </c>
      <c r="AH11" s="800"/>
      <c r="AI11" s="800"/>
      <c r="AJ11" s="800"/>
      <c r="AK11" s="800"/>
      <c r="AL11" s="800"/>
      <c r="AM11" s="800"/>
      <c r="AN11" s="800"/>
      <c r="AO11" s="800"/>
      <c r="AP11" s="800"/>
      <c r="AQ11" s="800"/>
      <c r="AR11" s="800"/>
      <c r="AS11" s="801"/>
      <c r="AT11" s="791"/>
      <c r="AU11" s="24" t="s">
        <v>353</v>
      </c>
      <c r="AV11" s="799" t="str">
        <f>IF(COUNTIF($BZ$15:$BZ$19,AT$5)=0,"",_xlfn.XLOOKUP(AT$5,$BZ$15:$BZ$19,$CN$15:$CN$19,"",0,1))</f>
        <v/>
      </c>
      <c r="AW11" s="800"/>
      <c r="AX11" s="800"/>
      <c r="AY11" s="800"/>
      <c r="AZ11" s="800"/>
      <c r="BA11" s="800"/>
      <c r="BB11" s="800"/>
      <c r="BC11" s="800"/>
      <c r="BD11" s="800"/>
      <c r="BE11" s="800"/>
      <c r="BF11" s="800"/>
      <c r="BG11" s="800"/>
      <c r="BH11" s="801"/>
      <c r="BI11" s="791"/>
      <c r="BJ11" s="24" t="s">
        <v>353</v>
      </c>
      <c r="BK11" s="799" t="str">
        <f>IF(COUNTIF($BZ$15:$BZ$19,BI$5)=0,"",_xlfn.XLOOKUP(BI$5,$BZ$15:$BZ$19,$CN$15:$CN$19,"",0,1))</f>
        <v/>
      </c>
      <c r="BL11" s="800"/>
      <c r="BM11" s="800"/>
      <c r="BN11" s="800"/>
      <c r="BO11" s="800"/>
      <c r="BP11" s="800"/>
      <c r="BQ11" s="800"/>
      <c r="BR11" s="800"/>
      <c r="BS11" s="800"/>
      <c r="BT11" s="800"/>
      <c r="BU11" s="800"/>
      <c r="BV11" s="800"/>
      <c r="BW11" s="801"/>
    </row>
    <row r="12" spans="1:104" ht="24.75" customHeight="1">
      <c r="A12" s="869" t="s">
        <v>121</v>
      </c>
      <c r="B12" s="23" t="s">
        <v>62</v>
      </c>
      <c r="C12" s="159"/>
      <c r="D12" s="806"/>
      <c r="E12" s="807"/>
      <c r="F12" s="792" t="s">
        <v>276</v>
      </c>
      <c r="G12" s="835"/>
      <c r="H12" s="835"/>
      <c r="I12" s="793"/>
      <c r="J12" s="873"/>
      <c r="K12" s="874"/>
      <c r="L12" s="874"/>
      <c r="M12" s="874"/>
      <c r="N12" s="874"/>
      <c r="O12" s="875"/>
      <c r="P12" s="807" t="s">
        <v>122</v>
      </c>
      <c r="Q12" s="23" t="s">
        <v>63</v>
      </c>
      <c r="R12" s="159"/>
      <c r="S12" s="243"/>
      <c r="T12" s="184"/>
      <c r="U12" s="792" t="s">
        <v>281</v>
      </c>
      <c r="V12" s="835"/>
      <c r="W12" s="835"/>
      <c r="X12" s="793"/>
      <c r="Y12" s="876"/>
      <c r="Z12" s="877"/>
      <c r="AA12" s="877"/>
      <c r="AB12" s="877"/>
      <c r="AC12" s="877"/>
      <c r="AD12" s="878"/>
      <c r="AE12" s="811"/>
      <c r="AF12" s="812"/>
      <c r="AG12" s="812"/>
      <c r="AH12" s="812"/>
      <c r="AI12" s="812"/>
      <c r="AJ12" s="812"/>
      <c r="AK12" s="812"/>
      <c r="AL12" s="812"/>
      <c r="AM12" s="812"/>
      <c r="AN12" s="812"/>
      <c r="AO12" s="812"/>
      <c r="AP12" s="812"/>
      <c r="AQ12" s="812"/>
      <c r="AR12" s="812"/>
      <c r="AS12" s="813"/>
      <c r="AT12" s="811"/>
      <c r="AU12" s="812"/>
      <c r="AV12" s="812"/>
      <c r="AW12" s="812"/>
      <c r="AX12" s="812"/>
      <c r="AY12" s="812"/>
      <c r="AZ12" s="812"/>
      <c r="BA12" s="812"/>
      <c r="BB12" s="812"/>
      <c r="BC12" s="812"/>
      <c r="BD12" s="812"/>
      <c r="BE12" s="812"/>
      <c r="BF12" s="812"/>
      <c r="BG12" s="812"/>
      <c r="BH12" s="813"/>
      <c r="BI12" s="811"/>
      <c r="BJ12" s="812"/>
      <c r="BK12" s="812"/>
      <c r="BL12" s="812"/>
      <c r="BM12" s="812"/>
      <c r="BN12" s="812"/>
      <c r="BO12" s="812"/>
      <c r="BP12" s="812"/>
      <c r="BQ12" s="812"/>
      <c r="BR12" s="812"/>
      <c r="BS12" s="812"/>
      <c r="BT12" s="812"/>
      <c r="BU12" s="812"/>
      <c r="BV12" s="812"/>
      <c r="BW12" s="813"/>
      <c r="CJ12" s="228">
        <v>0.29166666666666669</v>
      </c>
      <c r="CK12" s="228">
        <v>0.5</v>
      </c>
      <c r="CL12" s="228">
        <v>0.72916666666666663</v>
      </c>
    </row>
    <row r="13" spans="1:104" ht="27">
      <c r="A13" s="790"/>
      <c r="B13" s="187" t="s">
        <v>300</v>
      </c>
      <c r="C13" s="159"/>
      <c r="D13" s="180"/>
      <c r="E13" s="174" t="s">
        <v>275</v>
      </c>
      <c r="F13" s="803" t="s">
        <v>280</v>
      </c>
      <c r="G13" s="804"/>
      <c r="H13" s="804"/>
      <c r="I13" s="851"/>
      <c r="J13" s="858"/>
      <c r="K13" s="837"/>
      <c r="L13" s="837"/>
      <c r="M13" s="837"/>
      <c r="N13" s="837"/>
      <c r="O13" s="838"/>
      <c r="P13" s="865"/>
      <c r="Q13" s="187" t="s">
        <v>299</v>
      </c>
      <c r="R13" s="159"/>
      <c r="S13" s="180"/>
      <c r="T13" s="174" t="s">
        <v>275</v>
      </c>
      <c r="U13" s="803" t="s">
        <v>280</v>
      </c>
      <c r="V13" s="804"/>
      <c r="W13" s="804"/>
      <c r="X13" s="851"/>
      <c r="Y13" s="880"/>
      <c r="Z13" s="881"/>
      <c r="AA13" s="881"/>
      <c r="AB13" s="881"/>
      <c r="AC13" s="881"/>
      <c r="AD13" s="882"/>
      <c r="AE13" s="814"/>
      <c r="AF13" s="815"/>
      <c r="AG13" s="815"/>
      <c r="AH13" s="815"/>
      <c r="AI13" s="815"/>
      <c r="AJ13" s="815"/>
      <c r="AK13" s="815"/>
      <c r="AL13" s="815"/>
      <c r="AM13" s="815"/>
      <c r="AN13" s="815"/>
      <c r="AO13" s="815"/>
      <c r="AP13" s="815"/>
      <c r="AQ13" s="815"/>
      <c r="AR13" s="815"/>
      <c r="AS13" s="816"/>
      <c r="AT13" s="814"/>
      <c r="AU13" s="815"/>
      <c r="AV13" s="815"/>
      <c r="AW13" s="815"/>
      <c r="AX13" s="815"/>
      <c r="AY13" s="815"/>
      <c r="AZ13" s="815"/>
      <c r="BA13" s="815"/>
      <c r="BB13" s="815"/>
      <c r="BC13" s="815"/>
      <c r="BD13" s="815"/>
      <c r="BE13" s="815"/>
      <c r="BF13" s="815"/>
      <c r="BG13" s="815"/>
      <c r="BH13" s="816"/>
      <c r="BI13" s="814"/>
      <c r="BJ13" s="815"/>
      <c r="BK13" s="815"/>
      <c r="BL13" s="815"/>
      <c r="BM13" s="815"/>
      <c r="BN13" s="815"/>
      <c r="BO13" s="815"/>
      <c r="BP13" s="815"/>
      <c r="BQ13" s="815"/>
      <c r="BR13" s="815"/>
      <c r="BS13" s="815"/>
      <c r="BT13" s="815"/>
      <c r="BU13" s="815"/>
      <c r="BV13" s="815"/>
      <c r="BW13" s="816"/>
      <c r="BZ13" s="222"/>
      <c r="CA13" s="870" t="s">
        <v>306</v>
      </c>
      <c r="CB13" s="870"/>
      <c r="CC13" s="870"/>
      <c r="CD13" s="870" t="s">
        <v>305</v>
      </c>
      <c r="CE13" s="870"/>
      <c r="CF13" s="870"/>
      <c r="CG13" s="870" t="s">
        <v>307</v>
      </c>
      <c r="CH13" s="870"/>
      <c r="CI13" s="870"/>
      <c r="CJ13" s="222" t="s">
        <v>314</v>
      </c>
      <c r="CK13" s="222" t="s">
        <v>315</v>
      </c>
      <c r="CL13" s="222" t="s">
        <v>316</v>
      </c>
      <c r="CM13" s="222" t="s">
        <v>317</v>
      </c>
      <c r="CN13" s="222" t="s">
        <v>354</v>
      </c>
      <c r="CO13" s="222" t="s">
        <v>355</v>
      </c>
      <c r="CP13" s="222"/>
      <c r="CQ13" s="222"/>
      <c r="CR13" s="222"/>
      <c r="CS13" s="222"/>
      <c r="CT13" s="222"/>
      <c r="CU13" s="222"/>
      <c r="CV13" s="222"/>
      <c r="CW13" s="222"/>
      <c r="CX13" s="222"/>
      <c r="CY13" s="222"/>
      <c r="CZ13" s="222"/>
    </row>
    <row r="14" spans="1:104" ht="27">
      <c r="A14" s="790"/>
      <c r="B14" s="187" t="s">
        <v>284</v>
      </c>
      <c r="C14" s="159"/>
      <c r="D14" s="180"/>
      <c r="E14" s="174" t="s">
        <v>275</v>
      </c>
      <c r="F14" s="792" t="s">
        <v>310</v>
      </c>
      <c r="G14" s="793"/>
      <c r="H14" s="883"/>
      <c r="I14" s="886"/>
      <c r="J14" s="835" t="s">
        <v>282</v>
      </c>
      <c r="K14" s="835"/>
      <c r="L14" s="835"/>
      <c r="M14" s="793"/>
      <c r="N14" s="884"/>
      <c r="O14" s="885"/>
      <c r="P14" s="865"/>
      <c r="Q14" s="187" t="s">
        <v>301</v>
      </c>
      <c r="R14" s="159"/>
      <c r="S14" s="180"/>
      <c r="T14" s="174" t="s">
        <v>275</v>
      </c>
      <c r="U14" s="792" t="s">
        <v>277</v>
      </c>
      <c r="V14" s="835"/>
      <c r="W14" s="835"/>
      <c r="X14" s="793"/>
      <c r="Y14" s="883"/>
      <c r="Z14" s="884"/>
      <c r="AA14" s="884"/>
      <c r="AB14" s="884"/>
      <c r="AC14" s="884"/>
      <c r="AD14" s="885"/>
      <c r="AE14" s="814"/>
      <c r="AF14" s="815"/>
      <c r="AG14" s="815"/>
      <c r="AH14" s="815"/>
      <c r="AI14" s="815"/>
      <c r="AJ14" s="815"/>
      <c r="AK14" s="815"/>
      <c r="AL14" s="815"/>
      <c r="AM14" s="815"/>
      <c r="AN14" s="815"/>
      <c r="AO14" s="815"/>
      <c r="AP14" s="815"/>
      <c r="AQ14" s="815"/>
      <c r="AR14" s="815"/>
      <c r="AS14" s="816"/>
      <c r="AT14" s="814"/>
      <c r="AU14" s="815"/>
      <c r="AV14" s="815"/>
      <c r="AW14" s="815"/>
      <c r="AX14" s="815"/>
      <c r="AY14" s="815"/>
      <c r="AZ14" s="815"/>
      <c r="BA14" s="815"/>
      <c r="BB14" s="815"/>
      <c r="BC14" s="815"/>
      <c r="BD14" s="815"/>
      <c r="BE14" s="815"/>
      <c r="BF14" s="815"/>
      <c r="BG14" s="815"/>
      <c r="BH14" s="816"/>
      <c r="BI14" s="814"/>
      <c r="BJ14" s="815"/>
      <c r="BK14" s="815"/>
      <c r="BL14" s="815"/>
      <c r="BM14" s="815"/>
      <c r="BN14" s="815"/>
      <c r="BO14" s="815"/>
      <c r="BP14" s="815"/>
      <c r="BQ14" s="815"/>
      <c r="BR14" s="815"/>
      <c r="BS14" s="815"/>
      <c r="BT14" s="815"/>
      <c r="BU14" s="815"/>
      <c r="BV14" s="815"/>
      <c r="BW14" s="816"/>
      <c r="BZ14" s="222"/>
      <c r="CA14" s="222" t="s">
        <v>309</v>
      </c>
      <c r="CB14" s="222" t="s">
        <v>162</v>
      </c>
      <c r="CC14" s="223" t="s">
        <v>308</v>
      </c>
      <c r="CD14" s="222" t="s">
        <v>309</v>
      </c>
      <c r="CE14" s="222" t="s">
        <v>162</v>
      </c>
      <c r="CF14" s="223" t="s">
        <v>308</v>
      </c>
      <c r="CG14" s="222" t="s">
        <v>309</v>
      </c>
      <c r="CH14" s="222" t="s">
        <v>162</v>
      </c>
      <c r="CI14" s="223" t="s">
        <v>308</v>
      </c>
      <c r="CJ14" s="222"/>
      <c r="CK14" s="222"/>
      <c r="CL14" s="222"/>
      <c r="CM14" s="222"/>
      <c r="CN14" s="222"/>
      <c r="CO14" s="222"/>
      <c r="CP14" s="222"/>
      <c r="CQ14" s="222"/>
      <c r="CR14" s="222"/>
      <c r="CS14" s="222"/>
      <c r="CT14" s="222"/>
      <c r="CU14" s="222"/>
      <c r="CV14" s="222"/>
      <c r="CW14" s="222"/>
      <c r="CX14" s="222"/>
      <c r="CY14" s="222"/>
      <c r="CZ14" s="222"/>
    </row>
    <row r="15" spans="1:104" ht="24.75" customHeight="1">
      <c r="A15" s="790"/>
      <c r="B15" s="23" t="s">
        <v>0</v>
      </c>
      <c r="C15" s="159"/>
      <c r="D15" s="858"/>
      <c r="E15" s="871"/>
      <c r="F15" s="792" t="s">
        <v>123</v>
      </c>
      <c r="G15" s="835"/>
      <c r="H15" s="879"/>
      <c r="I15" s="879"/>
      <c r="J15" s="852"/>
      <c r="K15" s="852"/>
      <c r="L15" s="852"/>
      <c r="M15" s="852"/>
      <c r="N15" s="852"/>
      <c r="O15" s="853"/>
      <c r="P15" s="865"/>
      <c r="Q15" s="23" t="s">
        <v>1</v>
      </c>
      <c r="R15" s="182"/>
      <c r="S15" s="858"/>
      <c r="T15" s="871"/>
      <c r="U15" s="792" t="s">
        <v>123</v>
      </c>
      <c r="V15" s="835"/>
      <c r="W15" s="879"/>
      <c r="X15" s="879"/>
      <c r="Y15" s="852"/>
      <c r="Z15" s="852"/>
      <c r="AA15" s="852"/>
      <c r="AB15" s="852"/>
      <c r="AC15" s="852"/>
      <c r="AD15" s="853"/>
      <c r="AE15" s="817"/>
      <c r="AF15" s="804"/>
      <c r="AG15" s="804"/>
      <c r="AH15" s="804"/>
      <c r="AI15" s="804"/>
      <c r="AJ15" s="804"/>
      <c r="AK15" s="804"/>
      <c r="AL15" s="804"/>
      <c r="AM15" s="804"/>
      <c r="AN15" s="804"/>
      <c r="AO15" s="804"/>
      <c r="AP15" s="804"/>
      <c r="AQ15" s="804"/>
      <c r="AR15" s="804"/>
      <c r="AS15" s="805"/>
      <c r="AT15" s="817"/>
      <c r="AU15" s="804"/>
      <c r="AV15" s="804"/>
      <c r="AW15" s="804"/>
      <c r="AX15" s="804"/>
      <c r="AY15" s="804"/>
      <c r="AZ15" s="804"/>
      <c r="BA15" s="804"/>
      <c r="BB15" s="804"/>
      <c r="BC15" s="804"/>
      <c r="BD15" s="804"/>
      <c r="BE15" s="804"/>
      <c r="BF15" s="804"/>
      <c r="BG15" s="804"/>
      <c r="BH15" s="805"/>
      <c r="BI15" s="817"/>
      <c r="BJ15" s="804"/>
      <c r="BK15" s="804"/>
      <c r="BL15" s="804"/>
      <c r="BM15" s="804"/>
      <c r="BN15" s="804"/>
      <c r="BO15" s="804"/>
      <c r="BP15" s="804"/>
      <c r="BQ15" s="804"/>
      <c r="BR15" s="804"/>
      <c r="BS15" s="804"/>
      <c r="BT15" s="804"/>
      <c r="BU15" s="804"/>
      <c r="BV15" s="804"/>
      <c r="BW15" s="805"/>
      <c r="BZ15" s="222" t="str">
        <f>食事申込書!J10</f>
        <v>初日</v>
      </c>
      <c r="CA15" s="224">
        <f>IF($BZ15="","",食事申込書!$J$17)</f>
        <v>0</v>
      </c>
      <c r="CB15" s="222">
        <f>IF($BZ15="","",食事申込書!$J$18)</f>
        <v>0</v>
      </c>
      <c r="CC15" s="223" t="str">
        <f>IF($BZ15="","",IF(食事申込書!$K$19="","",食事申込書!$J$19&amp;食事申込書!$K$19&amp;"班　")&amp;IF(食事申込書!$M$19="","",食事申込書!$L$19&amp;食事申込書!$M$19&amp;"班　")&amp;IF(食事申込書!$O$19="","",食事申込書!$N$19&amp;食事申込書!$O$19&amp;"班"))</f>
        <v/>
      </c>
      <c r="CD15" s="225">
        <f>食事申込書!$J$20</f>
        <v>0</v>
      </c>
      <c r="CE15" s="222">
        <f>食事申込書!$J$21</f>
        <v>0</v>
      </c>
      <c r="CF15" s="223" t="str">
        <f>IF(食事申込書!$K$22="","",食事申込書!$J$22&amp;食事申込書!$K$22&amp;"班　")&amp;IF(食事申込書!$M$22="","",食事申込書!$L$22&amp;食事申込書!$M$22&amp;"班　")&amp;IF(食事申込書!$O$22="","",食事申込書!$N$22&amp;食事申込書!$O$22&amp;"班")</f>
        <v/>
      </c>
      <c r="CG15" s="224">
        <f>食事申込書!$J$23</f>
        <v>0</v>
      </c>
      <c r="CH15" s="222">
        <f>食事申込書!$J$24</f>
        <v>0</v>
      </c>
      <c r="CI15" s="223" t="str">
        <f>IF(食事申込書!$K$25="","",食事申込書!$J$25&amp;食事申込書!$K$25&amp;"班　")&amp;IF(食事申込書!$M$25="","",食事申込書!$L$25&amp;食事申込書!$M$25&amp;"班　")&amp;IF(食事申込書!$O$25="","",食事申込書!$N$25&amp;食事申込書!$O$25&amp;"班")</f>
        <v/>
      </c>
      <c r="CJ15" s="222">
        <f>IF($BZ15="","",食事申込書!$J$14)</f>
        <v>0</v>
      </c>
      <c r="CK15" s="222">
        <f>食事申込書!$J$15</f>
        <v>0</v>
      </c>
      <c r="CL15" s="222">
        <f>食事申込書!$J$16</f>
        <v>0</v>
      </c>
      <c r="CM15" s="222" t="str">
        <f>IF(食事申込書!$J$40="","",食事申込書!$F$40&amp;食事申込書!$J$40&amp;"食　"&amp;TEXT(食事申込書!$M$41,"hh:mm"))&amp;IF(食事申込書!$J$42="","",食事申込書!$F$42&amp;食事申込書!$J$42&amp;"食　"&amp;TEXT(食事申込書!$M$43,"hh:mm"))&amp;IF(食事申込書!$J$44="","",食事申込書!$F$44&amp;食事申込書!$J$44&amp;"食　"&amp;TEXT(食事申込書!$M$45,"hh:mm"))&amp;IF(食事申込書!$J$46="","",食事申込書!$F$46&amp;食事申込書!$J$46&amp;"食　"&amp;TEXT(食事申込書!$M$47,"hh:mm"))</f>
        <v/>
      </c>
      <c r="CN15" s="222" t="str">
        <f>IF(食事申込書!$AX$14="","",食事申込書!$AT$14&amp;食事申込書!$AX$14&amp;"本　"&amp;TEXT(食事申込書!$BA$15,"h:mm"))&amp;IF(食事申込書!$AX$16="","",食事申込書!$AT$16&amp;食事申込書!$AX$16&amp;"本　"&amp;TEXT(食事申込書!$BA$17,"h:mm"))&amp;IF(食事申込書!$AX$18="","",食事申込書!$AT$18&amp;食事申込書!$AX$18&amp;"本　"&amp;TEXT(食事申込書!$BA$19,"h:mm"))&amp;IF(食事申込書!$AX$20="","",食事申込書!$AT$20&amp;食事申込書!$AX$20&amp;"本　"&amp;TEXT(食事申込書!$BA$21,"h:mm"))&amp;IF(食事申込書!$AX$22="","",食事申込書!$AT$22&amp;食事申込書!$AX$22&amp;"本　"&amp;TEXT(食事申込書!$BA$23,"h:mm"))&amp;IF(食事申込書!$AX$24="","",食事申込書!$AT$24&amp;食事申込書!$AX$24&amp;"本　"&amp;TEXT(食事申込書!$BA$25,"h:mm"))&amp;IF(食事申込書!$AX$26="","",食事申込書!$AT$26&amp;食事申込書!$AX$26&amp;"本　"&amp;TEXT(食事申込書!$BA$27,"h:mm"))&amp;IF(食事申込書!$AX$28="","",食事申込書!$AT$28&amp;食事申込書!$AX$28&amp;"本　"&amp;TEXT(食事申込書!$BA$29,"h:mm"))&amp;IF(食事申込書!$AX$30="","",食事申込書!$AT$30&amp;食事申込書!$AX$30&amp;"本　"&amp;TEXT(食事申込書!$BA$31,"h:mm"))&amp;IF(食事申込書!$AX$32="","",食事申込書!$AT$32&amp;食事申込書!$AX$32&amp;"本　"&amp;TEXT(食事申込書!$BA$33,"h:mm"))&amp;IF(食事申込書!$AX$34="","",食事申込書!$AT$34&amp;食事申込書!$AX$34&amp;"本　"&amp;TEXT(食事申込書!$BA$35,"h:mm"))&amp;IF(食事申込書!$AX$36="","",食事申込書!$AT$36&amp;食事申込書!$AX$36&amp;"本　"&amp;TEXT(食事申込書!$BA$37,"h:mm"))&amp;IF(食事申込書!$AX$38="","",食事申込書!$AT$38&amp;食事申込書!$AX$38&amp;"本　"&amp;TEXT(食事申込書!$BA$39,"h:mm"))&amp;IF(食事申込書!$AX$40="","",食事申込書!$AT$40&amp;食事申込書!$AX$40&amp;"本　"&amp;TEXT(食事申込書!$BA$41,"h:mm"))&amp;IF(食事申込書!$AX$42="","",食事申込書!$AT$42&amp;食事申込書!$AX$42&amp;"本　"&amp;TEXT(食事申込書!$BA$43,"h:mm"))&amp;IF(食事申込書!$AX$44="","",食事申込書!$AT$44&amp;食事申込書!$AX$44&amp;"本　"&amp;TEXT(食事申込書!$BA$45,"h:mm"))&amp;IF(食事申込書!$AX$46="","",食事申込書!$AT$46&amp;食事申込書!$AX$46&amp;"本　"&amp;TEXT(食事申込書!$BA$47,"h:mm"))</f>
        <v/>
      </c>
      <c r="CO15" s="222"/>
      <c r="CP15" s="222"/>
      <c r="CQ15" s="222"/>
      <c r="CR15" s="222"/>
      <c r="CS15" s="222"/>
      <c r="CT15" s="222"/>
      <c r="CU15" s="222"/>
      <c r="CV15" s="222"/>
      <c r="CW15" s="222"/>
      <c r="CX15" s="222"/>
      <c r="CY15" s="222"/>
      <c r="CZ15" s="222"/>
    </row>
    <row r="16" spans="1:104" ht="24.75" customHeight="1">
      <c r="A16" s="26" t="s">
        <v>119</v>
      </c>
      <c r="B16" s="23" t="s">
        <v>61</v>
      </c>
      <c r="C16" s="159"/>
      <c r="D16" s="792"/>
      <c r="E16" s="793"/>
      <c r="F16" s="796"/>
      <c r="G16" s="797"/>
      <c r="H16" s="797"/>
      <c r="I16" s="854"/>
      <c r="J16" s="797"/>
      <c r="K16" s="797"/>
      <c r="L16" s="797"/>
      <c r="M16" s="797"/>
      <c r="N16" s="797"/>
      <c r="O16" s="798"/>
      <c r="P16" s="174" t="s">
        <v>119</v>
      </c>
      <c r="Q16" s="23" t="s">
        <v>61</v>
      </c>
      <c r="R16" s="182"/>
      <c r="S16" s="792"/>
      <c r="T16" s="793"/>
      <c r="U16" s="872"/>
      <c r="V16" s="872"/>
      <c r="W16" s="872"/>
      <c r="X16" s="872"/>
      <c r="Y16" s="797"/>
      <c r="Z16" s="797"/>
      <c r="AA16" s="797"/>
      <c r="AB16" s="797"/>
      <c r="AC16" s="797"/>
      <c r="AD16" s="798"/>
      <c r="AE16" s="26" t="s">
        <v>119</v>
      </c>
      <c r="AF16" s="23" t="s">
        <v>61</v>
      </c>
      <c r="AG16" s="159"/>
      <c r="AH16" s="806"/>
      <c r="AI16" s="807"/>
      <c r="AJ16" s="872"/>
      <c r="AK16" s="872"/>
      <c r="AL16" s="872"/>
      <c r="AM16" s="872"/>
      <c r="AN16" s="797"/>
      <c r="AO16" s="797"/>
      <c r="AP16" s="797"/>
      <c r="AQ16" s="797"/>
      <c r="AR16" s="797"/>
      <c r="AS16" s="798"/>
      <c r="AT16" s="26" t="s">
        <v>119</v>
      </c>
      <c r="AU16" s="23" t="s">
        <v>61</v>
      </c>
      <c r="AV16" s="159"/>
      <c r="AW16" s="806"/>
      <c r="AX16" s="807"/>
      <c r="AY16" s="872"/>
      <c r="AZ16" s="872"/>
      <c r="BA16" s="872"/>
      <c r="BB16" s="872"/>
      <c r="BC16" s="797"/>
      <c r="BD16" s="797"/>
      <c r="BE16" s="797"/>
      <c r="BF16" s="797"/>
      <c r="BG16" s="797"/>
      <c r="BH16" s="798"/>
      <c r="BI16" s="26" t="s">
        <v>119</v>
      </c>
      <c r="BJ16" s="23" t="s">
        <v>61</v>
      </c>
      <c r="BK16" s="159"/>
      <c r="BL16" s="806"/>
      <c r="BM16" s="807"/>
      <c r="BN16" s="872"/>
      <c r="BO16" s="872"/>
      <c r="BP16" s="872"/>
      <c r="BQ16" s="872"/>
      <c r="BR16" s="797"/>
      <c r="BS16" s="797"/>
      <c r="BT16" s="797"/>
      <c r="BU16" s="797"/>
      <c r="BV16" s="797"/>
      <c r="BW16" s="798"/>
      <c r="BZ16" s="222" t="str">
        <f>食事申込書!P10</f>
        <v/>
      </c>
      <c r="CA16" s="224">
        <f>IF($BZ15="","",食事申込書!$P$17)</f>
        <v>0</v>
      </c>
      <c r="CB16" s="222">
        <f>IF($BZ15="","",食事申込書!$P$18)</f>
        <v>0</v>
      </c>
      <c r="CC16" s="223" t="str">
        <f>IF(食事申込書!$Q$19="","",食事申込書!$P$19&amp;食事申込書!$Q$19&amp;"班　")&amp;IF(食事申込書!$S$19="","",食事申込書!$R$19&amp;食事申込書!$S$19&amp;"班　")&amp;IF(食事申込書!$U$19="","",食事申込書!$T$19&amp;食事申込書!$U$19&amp;"班")</f>
        <v/>
      </c>
      <c r="CD16" s="225">
        <f>食事申込書!$P$20</f>
        <v>0</v>
      </c>
      <c r="CE16" s="222">
        <f>食事申込書!$P$21</f>
        <v>0</v>
      </c>
      <c r="CF16" s="223" t="str">
        <f>IF(食事申込書!$Q$22="","",食事申込書!$P$22&amp;食事申込書!$Q$22&amp;"班　")&amp;IF(食事申込書!$S$22="","",食事申込書!$R$22&amp;食事申込書!$S$22&amp;"班　")&amp;IF(食事申込書!$U$22="","",食事申込書!$T$22&amp;食事申込書!$U$22&amp;"班")</f>
        <v/>
      </c>
      <c r="CG16" s="224">
        <f>食事申込書!$P$23</f>
        <v>0</v>
      </c>
      <c r="CH16" s="222">
        <f>食事申込書!$P$24</f>
        <v>0</v>
      </c>
      <c r="CI16" s="223" t="str">
        <f>IF(食事申込書!$Q$25="","",食事申込書!$P$25&amp;食事申込書!$Q$25&amp;"班　")&amp;IF(食事申込書!$S$25="","",食事申込書!$R$25&amp;食事申込書!$S$25&amp;"班　")&amp;IF(食事申込書!$U$25="","",食事申込書!$T$25&amp;食事申込書!$U$25&amp;"班")</f>
        <v/>
      </c>
      <c r="CJ16" s="222">
        <f>IF($BZ15="","",食事申込書!$P$14)</f>
        <v>0</v>
      </c>
      <c r="CK16" s="222">
        <f>食事申込書!$P$15</f>
        <v>0</v>
      </c>
      <c r="CL16" s="222">
        <f>食事申込書!$P$16</f>
        <v>0</v>
      </c>
      <c r="CM16" s="222" t="str">
        <f>IF(食事申込書!$P$40="","",食事申込書!$F$40&amp;食事申込書!$P$40&amp;"食　"&amp;TEXT(食事申込書!$S$41,"hh:mm"))&amp;IF(食事申込書!$P$42="","",食事申込書!$F$42&amp;食事申込書!$P$42&amp;"食　"&amp;TEXT(食事申込書!$S$43,"hh:mm"))&amp;IF(食事申込書!$P$44="","",食事申込書!$F$44&amp;食事申込書!$P$44&amp;"食　"&amp;TEXT(食事申込書!$S$45,"hh:mm"))&amp;IF(食事申込書!$P$46="","",食事申込書!$F$46&amp;食事申込書!$P$46&amp;"食　"&amp;TEXT(食事申込書!$S$47,"hh:mm"))</f>
        <v/>
      </c>
      <c r="CN16" s="222" t="str">
        <f>IF(食事申込書!$BD$14="","",食事申込書!$AT$14&amp;食事申込書!$BD$14&amp;"本　"&amp;TEXT(食事申込書!$BG$15,"h:mm"))&amp;IF(食事申込書!$BD$16="","",食事申込書!$AT$16&amp;食事申込書!$BD$16&amp;"本　"&amp;TEXT(食事申込書!$BG$17,"h:mm"))&amp;IF(食事申込書!$BD$18="","",食事申込書!$AT$18&amp;食事申込書!$BD$18&amp;"本　"&amp;TEXT(食事申込書!$BG$19,"h:mm"))&amp;IF(食事申込書!$BD$20="","",食事申込書!$AT$20&amp;食事申込書!$BD$20&amp;"本　"&amp;TEXT(食事申込書!$BG$21,"h:mm"))&amp;IF(食事申込書!$BD$22="","",食事申込書!$AT$22&amp;食事申込書!$BD$22&amp;"本　"&amp;TEXT(食事申込書!$BG$23,"h:mm"))&amp;IF(食事申込書!$BD$24="","",食事申込書!$AT$24&amp;食事申込書!$BD$24&amp;"本　"&amp;TEXT(食事申込書!$BG$25,"h:mm"))&amp;IF(食事申込書!$BD$26="","",食事申込書!$AT$26&amp;食事申込書!$BD$26&amp;"本　"&amp;TEXT(食事申込書!$BG$27,"h:mm"))&amp;IF(食事申込書!$BD$28="","",食事申込書!$AT$28&amp;食事申込書!$BD$28&amp;"本　"&amp;TEXT(食事申込書!$BG$29,"h:mm"))&amp;IF(食事申込書!$BD$30="","",食事申込書!$AT$30&amp;食事申込書!$BD$30&amp;"本　"&amp;TEXT(食事申込書!$BG$31,"h:mm"))&amp;IF(食事申込書!$BD$32="","",食事申込書!$AT$32&amp;食事申込書!$BD$32&amp;"本　"&amp;TEXT(食事申込書!$BG$33,"h:mm"))&amp;IF(食事申込書!$BD$34="","",食事申込書!$AT$34&amp;食事申込書!$BD$34&amp;"本　"&amp;TEXT(食事申込書!$BG$35,"h:mm"))&amp;IF(食事申込書!$BD$36="","",食事申込書!$AT$36&amp;食事申込書!$BD$36&amp;"本　"&amp;TEXT(食事申込書!$BG$37,"h:mm"))&amp;IF(食事申込書!$BD$38="","",食事申込書!$AT$38&amp;食事申込書!$BD$38&amp;"本　"&amp;TEXT(食事申込書!$BG$39,"h:mm"))&amp;IF(食事申込書!$BD$40="","",食事申込書!$AT$40&amp;食事申込書!$BD$40&amp;"本　"&amp;TEXT(食事申込書!$BG$41,"h:mm"))&amp;IF(食事申込書!$BD$42="","",食事申込書!$AT$42&amp;食事申込書!$BD$42&amp;"本　"&amp;TEXT(食事申込書!$BG$43,"h:mm"))&amp;IF(食事申込書!$BD$44="","",食事申込書!$AT$44&amp;食事申込書!$BD$44&amp;"本　"&amp;TEXT(食事申込書!$BG$45,"h:mm"))&amp;IF(食事申込書!$BD$46="","",食事申込書!$AT$46&amp;食事申込書!$BD$46&amp;"本　"&amp;TEXT(食事申込書!$BG$47,"h:mm"))</f>
        <v/>
      </c>
      <c r="CO16" s="222"/>
      <c r="CP16" s="222"/>
      <c r="CQ16" s="222"/>
      <c r="CR16" s="222"/>
      <c r="CS16" s="222"/>
      <c r="CT16" s="222"/>
      <c r="CU16" s="222"/>
      <c r="CV16" s="222"/>
      <c r="CW16" s="222"/>
      <c r="CX16" s="222"/>
      <c r="CY16" s="222"/>
      <c r="CZ16" s="222"/>
    </row>
    <row r="17" spans="1:104" ht="33.75" customHeight="1">
      <c r="A17" s="869" t="s">
        <v>55</v>
      </c>
      <c r="B17" s="829" t="s">
        <v>343</v>
      </c>
      <c r="C17" s="830"/>
      <c r="D17" s="830"/>
      <c r="E17" s="831"/>
      <c r="F17" s="253" t="s">
        <v>339</v>
      </c>
      <c r="G17" s="820" t="s">
        <v>340</v>
      </c>
      <c r="H17" s="820"/>
      <c r="I17" s="820"/>
      <c r="J17" s="821" t="s">
        <v>338</v>
      </c>
      <c r="K17" s="821"/>
      <c r="L17" s="821"/>
      <c r="M17" s="822" t="s">
        <v>341</v>
      </c>
      <c r="N17" s="822"/>
      <c r="O17" s="823"/>
      <c r="P17" s="811"/>
      <c r="Q17" s="812"/>
      <c r="R17" s="812"/>
      <c r="S17" s="812"/>
      <c r="T17" s="812"/>
      <c r="U17" s="812"/>
      <c r="V17" s="812"/>
      <c r="W17" s="812"/>
      <c r="X17" s="812"/>
      <c r="Y17" s="812"/>
      <c r="Z17" s="812"/>
      <c r="AA17" s="812"/>
      <c r="AB17" s="812"/>
      <c r="AC17" s="812"/>
      <c r="AD17" s="813"/>
      <c r="AE17" s="869" t="s">
        <v>55</v>
      </c>
      <c r="AF17" s="829" t="s">
        <v>343</v>
      </c>
      <c r="AG17" s="830"/>
      <c r="AH17" s="830"/>
      <c r="AI17" s="831"/>
      <c r="AJ17" s="253" t="s">
        <v>339</v>
      </c>
      <c r="AK17" s="820" t="s">
        <v>340</v>
      </c>
      <c r="AL17" s="820"/>
      <c r="AM17" s="820"/>
      <c r="AN17" s="821" t="s">
        <v>338</v>
      </c>
      <c r="AO17" s="821"/>
      <c r="AP17" s="821"/>
      <c r="AQ17" s="822" t="s">
        <v>341</v>
      </c>
      <c r="AR17" s="822"/>
      <c r="AS17" s="823"/>
      <c r="AT17" s="869" t="s">
        <v>55</v>
      </c>
      <c r="AU17" s="829" t="s">
        <v>343</v>
      </c>
      <c r="AV17" s="830"/>
      <c r="AW17" s="830"/>
      <c r="AX17" s="831"/>
      <c r="AY17" s="253" t="s">
        <v>339</v>
      </c>
      <c r="AZ17" s="820" t="s">
        <v>340</v>
      </c>
      <c r="BA17" s="820"/>
      <c r="BB17" s="820"/>
      <c r="BC17" s="821" t="s">
        <v>338</v>
      </c>
      <c r="BD17" s="821"/>
      <c r="BE17" s="821"/>
      <c r="BF17" s="822" t="s">
        <v>341</v>
      </c>
      <c r="BG17" s="822"/>
      <c r="BH17" s="823"/>
      <c r="BI17" s="869" t="s">
        <v>55</v>
      </c>
      <c r="BJ17" s="829" t="s">
        <v>343</v>
      </c>
      <c r="BK17" s="830"/>
      <c r="BL17" s="830"/>
      <c r="BM17" s="831"/>
      <c r="BN17" s="253" t="s">
        <v>339</v>
      </c>
      <c r="BO17" s="820" t="s">
        <v>340</v>
      </c>
      <c r="BP17" s="820"/>
      <c r="BQ17" s="820"/>
      <c r="BR17" s="821" t="s">
        <v>338</v>
      </c>
      <c r="BS17" s="821"/>
      <c r="BT17" s="821"/>
      <c r="BU17" s="822" t="s">
        <v>341</v>
      </c>
      <c r="BV17" s="822"/>
      <c r="BW17" s="823"/>
      <c r="BZ17" s="222" t="str">
        <f>食事申込書!V10</f>
        <v/>
      </c>
      <c r="CA17" s="224">
        <f>IF($BZ15="","",食事申込書!$V$17)</f>
        <v>0</v>
      </c>
      <c r="CB17" s="222">
        <f>IF($BZ15="","",食事申込書!$V$18)</f>
        <v>0</v>
      </c>
      <c r="CC17" s="223" t="str">
        <f>IF(食事申込書!$W$19="","",食事申込書!$V$19&amp;食事申込書!$W$19&amp;"班　")&amp;IF(食事申込書!$Y$19="","",食事申込書!$X$19&amp;食事申込書!$Y$19&amp;"班　")&amp;IF(食事申込書!$AA$19="","",食事申込書!$Z$19&amp;食事申込書!$AA$19&amp;"班")</f>
        <v/>
      </c>
      <c r="CD17" s="225">
        <f>食事申込書!$V$20</f>
        <v>0</v>
      </c>
      <c r="CE17" s="222">
        <f>食事申込書!$V$21</f>
        <v>0</v>
      </c>
      <c r="CF17" s="223" t="str">
        <f>IF(食事申込書!$W$22="","",食事申込書!$V$22&amp;食事申込書!$W$22&amp;"班　")&amp;IF(食事申込書!$Y$22="","",食事申込書!$X$22&amp;食事申込書!$Y$22&amp;"班　")&amp;IF(食事申込書!$AA$22="","",食事申込書!$Z$22&amp;食事申込書!$AA$22&amp;"班")</f>
        <v/>
      </c>
      <c r="CG17" s="224">
        <f>食事申込書!$V$23</f>
        <v>0</v>
      </c>
      <c r="CH17" s="222">
        <f>食事申込書!$V$24</f>
        <v>0</v>
      </c>
      <c r="CI17" s="223" t="str">
        <f>IF(食事申込書!$W$25="","",食事申込書!$V$25&amp;食事申込書!$W$25&amp;"班　")&amp;IF(食事申込書!$Y$25="","",食事申込書!$X$25&amp;食事申込書!$Y$25&amp;"班　")&amp;IF(食事申込書!$AA$25="","",食事申込書!$Z$25&amp;食事申込書!$AA$25&amp;"班")</f>
        <v/>
      </c>
      <c r="CJ17" s="222">
        <f>IF($BZ15="","",食事申込書!$V$14)</f>
        <v>0</v>
      </c>
      <c r="CK17" s="222">
        <f>食事申込書!$V$15</f>
        <v>0</v>
      </c>
      <c r="CL17" s="222">
        <f>食事申込書!$V$16</f>
        <v>0</v>
      </c>
      <c r="CM17" s="222" t="str">
        <f>IF(食事申込書!$V$40="","",食事申込書!$F$40&amp;食事申込書!$V$40&amp;"食　"&amp;TEXT(食事申込書!$Y$41,"hh:mm"))&amp;IF(食事申込書!$V$42="","",食事申込書!$F$42&amp;食事申込書!$V$42&amp;"食　"&amp;TEXT(食事申込書!$Y$43,"hh:mm"))&amp;IF(食事申込書!$V$44="","",食事申込書!$F$44&amp;食事申込書!$V$44&amp;"食　"&amp;TEXT(食事申込書!$Y$45,"hh:mm"))&amp;IF(食事申込書!$V$46="","",食事申込書!$F$46&amp;食事申込書!$V$46&amp;"食　"&amp;TEXT(食事申込書!$Y$47,"hh:mm"))</f>
        <v/>
      </c>
      <c r="CN17" s="222" t="str">
        <f>IF(食事申込書!$BJ$14="","",食事申込書!$AT$14&amp;食事申込書!$BJ$14&amp;"本　"&amp;TEXT(食事申込書!$BM$15,"h:mm"))&amp;IF(食事申込書!$BJ$16="","",食事申込書!$AT$16&amp;食事申込書!$BJ$16&amp;"本　"&amp;TEXT(食事申込書!$BM$17,"h:mm"))&amp;IF(食事申込書!$BJ$18="","",食事申込書!$AT$18&amp;食事申込書!$BJ$18&amp;"本　"&amp;TEXT(食事申込書!$BM$19,"h:mm"))&amp;IF(食事申込書!$BJ$20="","",食事申込書!$AT$20&amp;食事申込書!$BJ$20&amp;"本　"&amp;TEXT(食事申込書!$BM$21,"h:mm"))&amp;IF(食事申込書!$BJ$22="","",食事申込書!$AT$22&amp;食事申込書!$BJ$22&amp;"本　"&amp;TEXT(食事申込書!$BM$23,"h:mm"))&amp;IF(食事申込書!$BJ$24="","",食事申込書!$AT$24&amp;食事申込書!$BJ$24&amp;"本　"&amp;TEXT(食事申込書!$BM$25,"h:mm"))&amp;IF(食事申込書!$BJ$26="","",食事申込書!$AT$26&amp;食事申込書!$BJ$26&amp;"本　"&amp;TEXT(食事申込書!$BM$27,"h:mm"))&amp;IF(食事申込書!$BJ$28="","",食事申込書!$AT$28&amp;食事申込書!$BJ$28&amp;"本　"&amp;TEXT(食事申込書!$BM$29,"h:mm"))&amp;IF(食事申込書!$BJ$30="","",食事申込書!$AT$30&amp;食事申込書!$BJ$30&amp;"本　"&amp;TEXT(食事申込書!$BM$31,"h:mm"))&amp;IF(食事申込書!$BJ$32="","",食事申込書!$AT$32&amp;食事申込書!$BJ$32&amp;"本　"&amp;TEXT(食事申込書!$BM$33,"h:mm"))&amp;IF(食事申込書!$BJ$34="","",食事申込書!$AT$34&amp;食事申込書!$BJ$34&amp;"本　"&amp;TEXT(食事申込書!$BM$35,"h:mm"))&amp;IF(食事申込書!$BJ$36="","",食事申込書!$AT$36&amp;食事申込書!$BJ$36&amp;"本　"&amp;TEXT(食事申込書!$BM$37,"h:mm"))&amp;IF(食事申込書!$BJ$38="","",食事申込書!$AT$38&amp;食事申込書!$BJ$38&amp;"本　"&amp;TEXT(食事申込書!$BM$39,"h:mm"))&amp;IF(食事申込書!$BJ$40="","",食事申込書!$AT$40&amp;食事申込書!$BJ$40&amp;"本　"&amp;TEXT(食事申込書!$BM$41,"h:mm"))&amp;IF(食事申込書!$BJ$42="","",食事申込書!$AT$42&amp;食事申込書!$BJ$42&amp;"本　"&amp;TEXT(食事申込書!$BM$43,"h:mm"))&amp;IF(食事申込書!$BJ$44="","",食事申込書!$AT$44&amp;食事申込書!$BJ$44&amp;"本　"&amp;TEXT(食事申込書!$BM$45,"h:mm"))&amp;IF(食事申込書!$BJ$46="","",食事申込書!$AT$46&amp;食事申込書!$BJ$46&amp;"本　"&amp;TEXT(食事申込書!$BM$47,"h:mm"))</f>
        <v/>
      </c>
      <c r="CO17" s="222"/>
      <c r="CP17" s="222"/>
      <c r="CQ17" s="222"/>
      <c r="CR17" s="222"/>
      <c r="CS17" s="222"/>
      <c r="CT17" s="222"/>
      <c r="CU17" s="222"/>
      <c r="CV17" s="222"/>
      <c r="CW17" s="222"/>
      <c r="CX17" s="222"/>
      <c r="CY17" s="222"/>
      <c r="CZ17" s="222"/>
    </row>
    <row r="18" spans="1:104" ht="24.75" customHeight="1">
      <c r="A18" s="790"/>
      <c r="B18" s="23" t="s">
        <v>342</v>
      </c>
      <c r="C18" s="254"/>
      <c r="D18" s="792" t="s">
        <v>336</v>
      </c>
      <c r="E18" s="793"/>
      <c r="F18" s="313" t="b">
        <v>0</v>
      </c>
      <c r="G18" s="832" t="b">
        <v>0</v>
      </c>
      <c r="H18" s="818"/>
      <c r="I18" s="833"/>
      <c r="J18" s="832" t="b">
        <v>0</v>
      </c>
      <c r="K18" s="818"/>
      <c r="L18" s="833"/>
      <c r="M18" s="818" t="b">
        <v>0</v>
      </c>
      <c r="N18" s="818"/>
      <c r="O18" s="819"/>
      <c r="P18" s="814"/>
      <c r="Q18" s="815"/>
      <c r="R18" s="815"/>
      <c r="S18" s="815"/>
      <c r="T18" s="815"/>
      <c r="U18" s="815"/>
      <c r="V18" s="815"/>
      <c r="W18" s="815"/>
      <c r="X18" s="815"/>
      <c r="Y18" s="815"/>
      <c r="Z18" s="815"/>
      <c r="AA18" s="815"/>
      <c r="AB18" s="815"/>
      <c r="AC18" s="815"/>
      <c r="AD18" s="816"/>
      <c r="AE18" s="790"/>
      <c r="AF18" s="23" t="s">
        <v>342</v>
      </c>
      <c r="AG18" s="254"/>
      <c r="AH18" s="792" t="s">
        <v>336</v>
      </c>
      <c r="AI18" s="793"/>
      <c r="AJ18" s="313" t="b">
        <v>0</v>
      </c>
      <c r="AK18" s="832" t="b">
        <v>0</v>
      </c>
      <c r="AL18" s="818"/>
      <c r="AM18" s="833" t="b">
        <v>1</v>
      </c>
      <c r="AN18" s="832" t="b">
        <v>0</v>
      </c>
      <c r="AO18" s="818"/>
      <c r="AP18" s="833"/>
      <c r="AQ18" s="818" t="b">
        <v>0</v>
      </c>
      <c r="AR18" s="818"/>
      <c r="AS18" s="819"/>
      <c r="AT18" s="790"/>
      <c r="AU18" s="23" t="s">
        <v>342</v>
      </c>
      <c r="AV18" s="254"/>
      <c r="AW18" s="792" t="s">
        <v>336</v>
      </c>
      <c r="AX18" s="793"/>
      <c r="AY18" s="313" t="b">
        <v>0</v>
      </c>
      <c r="AZ18" s="832" t="b">
        <v>0</v>
      </c>
      <c r="BA18" s="818"/>
      <c r="BB18" s="833" t="b">
        <v>1</v>
      </c>
      <c r="BC18" s="832" t="b">
        <v>0</v>
      </c>
      <c r="BD18" s="818"/>
      <c r="BE18" s="833"/>
      <c r="BF18" s="818" t="b">
        <v>0</v>
      </c>
      <c r="BG18" s="818"/>
      <c r="BH18" s="819"/>
      <c r="BI18" s="790"/>
      <c r="BJ18" s="23" t="s">
        <v>342</v>
      </c>
      <c r="BK18" s="254"/>
      <c r="BL18" s="792" t="s">
        <v>336</v>
      </c>
      <c r="BM18" s="793"/>
      <c r="BN18" s="313" t="b">
        <v>0</v>
      </c>
      <c r="BO18" s="832" t="b">
        <v>0</v>
      </c>
      <c r="BP18" s="818"/>
      <c r="BQ18" s="833" t="b">
        <v>1</v>
      </c>
      <c r="BR18" s="832" t="b">
        <v>0</v>
      </c>
      <c r="BS18" s="818"/>
      <c r="BT18" s="833"/>
      <c r="BU18" s="818" t="b">
        <v>0</v>
      </c>
      <c r="BV18" s="818"/>
      <c r="BW18" s="819"/>
      <c r="BZ18" s="222" t="str">
        <f>食事申込書!AB10</f>
        <v/>
      </c>
      <c r="CA18" s="224">
        <f>IF($BZ15="","",食事申込書!$AB$17)</f>
        <v>0</v>
      </c>
      <c r="CB18" s="222">
        <f>IF($BZ15="","",食事申込書!$AB$18)</f>
        <v>0</v>
      </c>
      <c r="CC18" s="223" t="str">
        <f>IF(食事申込書!$AC$19="","",食事申込書!$AB$19&amp;食事申込書!$AC$19&amp;"班　")&amp;IF(食事申込書!$AE$19="","",食事申込書!$AD$19&amp;食事申込書!$AE$19&amp;"班　")&amp;IF(食事申込書!$AG$19="","",食事申込書!$AF$19&amp;食事申込書!$AG$19&amp;"班")</f>
        <v/>
      </c>
      <c r="CD18" s="225">
        <f>食事申込書!$AB$20</f>
        <v>0</v>
      </c>
      <c r="CE18" s="222">
        <f>食事申込書!$AB$21</f>
        <v>0</v>
      </c>
      <c r="CF18" s="223" t="str">
        <f>IF(食事申込書!$AC$22="","",食事申込書!$AB$22&amp;食事申込書!$AC$22&amp;"班　")&amp;IF(食事申込書!$AE$22="","",食事申込書!$AD$22&amp;食事申込書!$AE$22&amp;"班　")&amp;IF(食事申込書!$AG$22="","",食事申込書!$AF$22&amp;食事申込書!$AG$22&amp;"班")</f>
        <v/>
      </c>
      <c r="CG18" s="224">
        <f>食事申込書!$AB$23</f>
        <v>0</v>
      </c>
      <c r="CH18" s="222">
        <f>食事申込書!$AB$24</f>
        <v>0</v>
      </c>
      <c r="CI18" s="223" t="str">
        <f>IF(食事申込書!$AC$25="","",食事申込書!$AB$25&amp;食事申込書!$AC$25&amp;"班　")&amp;IF(食事申込書!$AE$25="","",食事申込書!$AD$25&amp;食事申込書!$AE$25&amp;"班　")&amp;IF(食事申込書!$AG$25="","",食事申込書!$AF$25&amp;食事申込書!$AG$25&amp;"班")</f>
        <v/>
      </c>
      <c r="CJ18" s="222">
        <f>IF($BZ15="","",食事申込書!$AB$14)</f>
        <v>0</v>
      </c>
      <c r="CK18" s="222">
        <f>食事申込書!$AB$15</f>
        <v>0</v>
      </c>
      <c r="CL18" s="222">
        <f>食事申込書!$AB$16</f>
        <v>0</v>
      </c>
      <c r="CM18" s="222" t="str">
        <f>IF(食事申込書!$AB$40="","",食事申込書!$F$40&amp;食事申込書!$AB$40&amp;"食　"&amp;TEXT(食事申込書!$AE$41,"hh:mm"))&amp;IF(食事申込書!$AB$42="","",食事申込書!$F$42&amp;食事申込書!$AB$42&amp;"食　"&amp;TEXT(食事申込書!$AE$43,"hh:mm"))&amp;IF(食事申込書!$AB$44="","",食事申込書!$F$44&amp;食事申込書!$AB$44&amp;"食　"&amp;TEXT(食事申込書!$AE$45,"hh:mm"))&amp;IF(食事申込書!$AB$46="","",食事申込書!$F$46&amp;食事申込書!$AB$46&amp;"食　"&amp;TEXT(食事申込書!$AE$47,"hh:mm"))</f>
        <v/>
      </c>
      <c r="CN18" s="222" t="str">
        <f>IF(食事申込書!$BP$14="","",食事申込書!$AT$14&amp;食事申込書!$BP$14&amp;"本　"&amp;TEXT(食事申込書!$BS$15,"h:mm"))&amp;IF(食事申込書!$BP$16="","",食事申込書!$AT$16&amp;食事申込書!$BP$16&amp;"本　"&amp;TEXT(食事申込書!$BS$17,"h:mm"))&amp;IF(食事申込書!$BP$18="","",食事申込書!$AT$18&amp;食事申込書!$BP$18&amp;"本　"&amp;TEXT(食事申込書!$BS$19,"h:mm"))&amp;IF(食事申込書!$BP$20="","",食事申込書!$AT$20&amp;食事申込書!$BP$20&amp;"本　"&amp;TEXT(食事申込書!$BS$21,"h:mm"))&amp;IF(食事申込書!$BP$22="","",食事申込書!$AT$22&amp;食事申込書!$BP$22&amp;"本　"&amp;TEXT(食事申込書!$BS$23,"h:mm"))&amp;IF(食事申込書!$BP$24="","",食事申込書!$AT$24&amp;食事申込書!$BP$24&amp;"本　"&amp;TEXT(食事申込書!$BS$25,"h:mm"))&amp;IF(食事申込書!$BP$26="","",食事申込書!$AT$26&amp;食事申込書!$BP$26&amp;"本　"&amp;TEXT(食事申込書!$BS$27,"h:mm"))&amp;IF(食事申込書!$BP$28="","",食事申込書!$AT$28&amp;食事申込書!$BP$28&amp;"本　"&amp;TEXT(食事申込書!$BS$29,"h:mm"))&amp;IF(食事申込書!$BP$30="","",食事申込書!$AT$30&amp;食事申込書!$BP$30&amp;"本　"&amp;TEXT(食事申込書!$BS$31,"h:mm"))&amp;IF(食事申込書!$BP$32="","",食事申込書!$AT$32&amp;食事申込書!$BP$32&amp;"本　"&amp;TEXT(食事申込書!$BS$33,"h:mm"))&amp;IF(食事申込書!$BP$34="","",食事申込書!$AT$34&amp;食事申込書!$BP$34&amp;"本　"&amp;TEXT(食事申込書!$BS$35,"h:mm"))&amp;IF(食事申込書!$BP$36="","",食事申込書!$AT$36&amp;食事申込書!$BP$36&amp;"本　"&amp;TEXT(食事申込書!$BS$37,"h:mm"))&amp;IF(食事申込書!$BP$38="","",食事申込書!$AT$38&amp;食事申込書!$BP$38&amp;"本　"&amp;TEXT(食事申込書!$BS$39,"h:mm"))&amp;IF(食事申込書!$BP$40="","",食事申込書!$AT$40&amp;食事申込書!$BP$40&amp;"本　"&amp;TEXT(食事申込書!$BS$41,"h:mm"))&amp;IF(食事申込書!$BP$42="","",食事申込書!$AT$42&amp;食事申込書!$BP$42&amp;"本　"&amp;TEXT(食事申込書!$BS$43,"h:mm"))&amp;IF(食事申込書!$BP$44="","",食事申込書!$AT$44&amp;食事申込書!$BP$44&amp;"本　"&amp;TEXT(食事申込書!$BS$45,"h:mm"))&amp;IF(食事申込書!$BP$46="","",食事申込書!$AT$46&amp;食事申込書!$BP$46&amp;"本　"&amp;TEXT(食事申込書!$BS$47,"h:mm"))</f>
        <v/>
      </c>
      <c r="CO18" s="222"/>
      <c r="CP18" s="222"/>
      <c r="CQ18" s="222"/>
      <c r="CR18" s="222"/>
      <c r="CS18" s="222"/>
      <c r="CT18" s="222"/>
      <c r="CU18" s="222"/>
      <c r="CV18" s="222"/>
      <c r="CW18" s="222"/>
      <c r="CX18" s="222"/>
      <c r="CY18" s="222"/>
      <c r="CZ18" s="222"/>
    </row>
    <row r="19" spans="1:104" ht="24.75" customHeight="1">
      <c r="A19" s="791"/>
      <c r="B19" s="23" t="s">
        <v>335</v>
      </c>
      <c r="C19" s="254"/>
      <c r="D19" s="792" t="s">
        <v>337</v>
      </c>
      <c r="E19" s="793"/>
      <c r="F19" s="313" t="b">
        <v>0</v>
      </c>
      <c r="G19" s="832" t="b">
        <v>0</v>
      </c>
      <c r="H19" s="818"/>
      <c r="I19" s="833"/>
      <c r="J19" s="832" t="b">
        <v>0</v>
      </c>
      <c r="K19" s="818"/>
      <c r="L19" s="833"/>
      <c r="M19" s="832" t="b">
        <v>0</v>
      </c>
      <c r="N19" s="818"/>
      <c r="O19" s="819"/>
      <c r="P19" s="817"/>
      <c r="Q19" s="804"/>
      <c r="R19" s="804"/>
      <c r="S19" s="804"/>
      <c r="T19" s="804"/>
      <c r="U19" s="804"/>
      <c r="V19" s="804"/>
      <c r="W19" s="804"/>
      <c r="X19" s="804"/>
      <c r="Y19" s="804"/>
      <c r="Z19" s="804"/>
      <c r="AA19" s="804"/>
      <c r="AB19" s="804"/>
      <c r="AC19" s="804"/>
      <c r="AD19" s="805"/>
      <c r="AE19" s="791"/>
      <c r="AF19" s="23" t="s">
        <v>335</v>
      </c>
      <c r="AG19" s="254"/>
      <c r="AH19" s="792" t="s">
        <v>337</v>
      </c>
      <c r="AI19" s="793"/>
      <c r="AJ19" s="313" t="b">
        <v>0</v>
      </c>
      <c r="AK19" s="832" t="b">
        <v>0</v>
      </c>
      <c r="AL19" s="818"/>
      <c r="AM19" s="833"/>
      <c r="AN19" s="832" t="b">
        <v>0</v>
      </c>
      <c r="AO19" s="818"/>
      <c r="AP19" s="833"/>
      <c r="AQ19" s="832" t="b">
        <v>0</v>
      </c>
      <c r="AR19" s="818"/>
      <c r="AS19" s="819"/>
      <c r="AT19" s="791"/>
      <c r="AU19" s="23" t="s">
        <v>335</v>
      </c>
      <c r="AV19" s="254"/>
      <c r="AW19" s="792" t="s">
        <v>337</v>
      </c>
      <c r="AX19" s="793"/>
      <c r="AY19" s="313" t="b">
        <v>0</v>
      </c>
      <c r="AZ19" s="832" t="b">
        <v>0</v>
      </c>
      <c r="BA19" s="818"/>
      <c r="BB19" s="833"/>
      <c r="BC19" s="832" t="b">
        <v>0</v>
      </c>
      <c r="BD19" s="818"/>
      <c r="BE19" s="833"/>
      <c r="BF19" s="832" t="b">
        <v>0</v>
      </c>
      <c r="BG19" s="818"/>
      <c r="BH19" s="819"/>
      <c r="BI19" s="791"/>
      <c r="BJ19" s="23" t="s">
        <v>335</v>
      </c>
      <c r="BK19" s="254"/>
      <c r="BL19" s="792" t="s">
        <v>337</v>
      </c>
      <c r="BM19" s="793"/>
      <c r="BN19" s="313" t="b">
        <v>0</v>
      </c>
      <c r="BO19" s="832" t="b">
        <v>0</v>
      </c>
      <c r="BP19" s="818"/>
      <c r="BQ19" s="833"/>
      <c r="BR19" s="832" t="b">
        <v>0</v>
      </c>
      <c r="BS19" s="818"/>
      <c r="BT19" s="833"/>
      <c r="BU19" s="832" t="b">
        <v>0</v>
      </c>
      <c r="BV19" s="818"/>
      <c r="BW19" s="819"/>
      <c r="BZ19" s="222" t="str">
        <f>食事申込書!AH10</f>
        <v/>
      </c>
      <c r="CA19" s="224">
        <f>IF($BZ15="","",食事申込書!$AH$17)</f>
        <v>0</v>
      </c>
      <c r="CB19" s="222">
        <f>食事申込書!$AH$18</f>
        <v>0</v>
      </c>
      <c r="CC19" s="223" t="str">
        <f>IF(食事申込書!$AI$19="","",食事申込書!$AH$19&amp;食事申込書!$AI$19&amp;"班　")&amp;IF(食事申込書!$AK$19="","",食事申込書!$AJ$19&amp;食事申込書!$AK$19&amp;"班　")&amp;IF(食事申込書!$AM$19="","",食事申込書!$AL$19&amp;食事申込書!$AM$19&amp;"班")</f>
        <v/>
      </c>
      <c r="CD19" s="225">
        <f>食事申込書!$AH$20</f>
        <v>0</v>
      </c>
      <c r="CE19" s="222">
        <f>食事申込書!$AH$21</f>
        <v>0</v>
      </c>
      <c r="CF19" s="223" t="str">
        <f>IF(食事申込書!$AI$22="","",食事申込書!$AH$22&amp;食事申込書!$AI$22&amp;"班　")&amp;IF(食事申込書!$AK$22="","",食事申込書!$AJ$22&amp;食事申込書!$AK$22&amp;"班　")&amp;IF(食事申込書!$AM$22="","",食事申込書!$AL$22&amp;食事申込書!$AM$22&amp;"班")</f>
        <v/>
      </c>
      <c r="CG19" s="224">
        <f>食事申込書!$AH$23</f>
        <v>0</v>
      </c>
      <c r="CH19" s="222">
        <f>食事申込書!$AH$24</f>
        <v>0</v>
      </c>
      <c r="CI19" s="223" t="str">
        <f>IF(食事申込書!$AI$25="","",食事申込書!$AH$25&amp;食事申込書!$AI$25&amp;"班　")&amp;IF(食事申込書!$AK$25="","",食事申込書!$AJ$25&amp;食事申込書!$AK$25&amp;"班　")&amp;IF(食事申込書!$AM$25="","",食事申込書!$AL$25&amp;食事申込書!$AM$25&amp;"班")</f>
        <v/>
      </c>
      <c r="CJ19" s="222">
        <f>IF($BZ15="","",食事申込書!$AH$14)</f>
        <v>0</v>
      </c>
      <c r="CK19" s="222">
        <f>食事申込書!$AH$15</f>
        <v>0</v>
      </c>
      <c r="CL19" s="222">
        <f>食事申込書!$AH$16</f>
        <v>0</v>
      </c>
      <c r="CM19" s="222" t="str">
        <f>IF(食事申込書!$AH$40="","",食事申込書!$F$40&amp;食事申込書!$AH$40&amp;"食　"&amp;TEXT(食事申込書!$AK$41,"hh:mm"))&amp;IF(食事申込書!$AH$42="","",食事申込書!$F$42&amp;食事申込書!$AH$42&amp;"食　"&amp;TEXT(食事申込書!$AK$43,"hh:mm"))&amp;IF(食事申込書!$AH$44="","",食事申込書!$F$44&amp;食事申込書!$AH$44&amp;"食　"&amp;TEXT(食事申込書!$AK$45,"hh:mm"))&amp;IF(食事申込書!$AH$46="","",食事申込書!$F$46&amp;食事申込書!$AH$46&amp;"食　"&amp;TEXT(食事申込書!$AK$47,"hh:mm"))</f>
        <v/>
      </c>
      <c r="CN19" s="222" t="str">
        <f>IF(食事申込書!$BV$14="","",食事申込書!$AT$14&amp;食事申込書!$BV$14&amp;"本　"&amp;TEXT(食事申込書!$BY$15,"h:mm"))&amp;IF(食事申込書!$BV$16="","",食事申込書!$AT$16&amp;食事申込書!$BV$16&amp;"本　"&amp;TEXT(食事申込書!$BY$17,"h:mm"))&amp;IF(食事申込書!$BV$18="","",食事申込書!$AT$18&amp;食事申込書!$BV$18&amp;"本　"&amp;TEXT(食事申込書!$BY$19,"h:mm"))&amp;IF(食事申込書!$BV$20="","",食事申込書!$AT$20&amp;食事申込書!$BV$20&amp;"本　"&amp;TEXT(食事申込書!$BY$21,"h:mm"))&amp;IF(食事申込書!$BV$22="","",食事申込書!$AT$22&amp;食事申込書!$BV$22&amp;"本　"&amp;TEXT(食事申込書!$BY$23,"h:mm"))&amp;IF(食事申込書!$BV$24="","",食事申込書!$AT$24&amp;食事申込書!$BV$24&amp;"本　"&amp;TEXT(食事申込書!$BY$25,"h:mm"))&amp;IF(食事申込書!$BV$26="","",食事申込書!$AT$26&amp;食事申込書!$BV$26&amp;"本　"&amp;TEXT(食事申込書!$BY$27,"h:mm"))&amp;IF(食事申込書!$BV$28="","",食事申込書!$AT$28&amp;食事申込書!$BV$28&amp;"本　"&amp;TEXT(食事申込書!$BY$29,"h:mm"))&amp;IF(食事申込書!$BV$30="","",食事申込書!$AT$30&amp;食事申込書!$BV$30&amp;"本　"&amp;TEXT(食事申込書!$BY$31,"h:mm"))&amp;IF(食事申込書!$BV$32="","",食事申込書!$AT$32&amp;食事申込書!$BV$32&amp;"本　"&amp;TEXT(食事申込書!$BY$33,"h:mm"))&amp;IF(食事申込書!$BV$34="","",食事申込書!$AT$34&amp;食事申込書!$BV$34&amp;"本　"&amp;TEXT(食事申込書!$BY$35,"h:mm"))&amp;IF(食事申込書!$BV$36="","",食事申込書!$AT$36&amp;食事申込書!$BV$36&amp;"本　"&amp;TEXT(食事申込書!$BY$37,"h:mm"))&amp;IF(食事申込書!$BV$38="","",食事申込書!$AT$38&amp;食事申込書!$BV$38&amp;"本　"&amp;TEXT(食事申込書!$BY$39,"h:mm"))&amp;IF(食事申込書!$BV$40="","",食事申込書!$AT$40&amp;食事申込書!$BV$40&amp;"本　"&amp;TEXT(食事申込書!$BY$41,"h:mm"))&amp;IF(食事申込書!$BV$42="","",食事申込書!$AT$42&amp;食事申込書!$BV$42&amp;"本　"&amp;TEXT(食事申込書!$BY$43,"h:mm"))&amp;IF(食事申込書!$BV$44="","",食事申込書!$AT$44&amp;食事申込書!$BV$44&amp;"本　"&amp;TEXT(食事申込書!$BY$45,"h:mm"))&amp;IF(食事申込書!$BV$46="","",食事申込書!$AT$46&amp;食事申込書!$BV$46&amp;"本　"&amp;TEXT(食事申込書!$BY$47,"h:mm"))</f>
        <v/>
      </c>
      <c r="CO19" s="222"/>
      <c r="CP19" s="222"/>
      <c r="CQ19" s="222"/>
      <c r="CR19" s="222"/>
      <c r="CS19" s="222"/>
      <c r="CT19" s="222"/>
      <c r="CU19" s="222"/>
      <c r="CV19" s="222"/>
      <c r="CW19" s="222"/>
      <c r="CX19" s="222"/>
      <c r="CY19" s="222"/>
      <c r="CZ19" s="222"/>
    </row>
    <row r="20" spans="1:104" ht="24.75" customHeight="1">
      <c r="A20" s="869" t="s">
        <v>304</v>
      </c>
      <c r="B20" s="23" t="s">
        <v>306</v>
      </c>
      <c r="C20" s="245">
        <f>IF(COUNTIF($BZ$15:$BZ$19,A$5)=0,"",_xlfn.XLOOKUP(A$5,$BZ$15:$BZ$19,$CA$15:$CA$19,"",0,1))</f>
        <v>0</v>
      </c>
      <c r="D20" s="246">
        <f>IF(COUNTIF($BZ$15:$BZ$19,A$5)=0,"",_xlfn.XLOOKUP(A$5,$BZ$15:$BZ$19,$CB$15:$CB$19,"",0,1))</f>
        <v>0</v>
      </c>
      <c r="E20" s="25" t="s">
        <v>18</v>
      </c>
      <c r="F20" s="23" t="s">
        <v>57</v>
      </c>
      <c r="G20" s="824" t="str">
        <f>IF(COUNTIF($BZ$15:$BZ$19,A$5)=0,"",_xlfn.XLOOKUP(A$5,$BZ$15:$BZ$19,$CC$15:$CC$19,"",0,1))</f>
        <v/>
      </c>
      <c r="H20" s="825"/>
      <c r="I20" s="825"/>
      <c r="J20" s="825"/>
      <c r="K20" s="825"/>
      <c r="L20" s="825"/>
      <c r="M20" s="825"/>
      <c r="N20" s="825"/>
      <c r="O20" s="826"/>
      <c r="P20" s="807" t="s">
        <v>304</v>
      </c>
      <c r="Q20" s="23" t="s">
        <v>306</v>
      </c>
      <c r="R20" s="245" t="str">
        <f>IF(COUNTIF($BZ$15:$BZ$19,P$5)=0,"",_xlfn.XLOOKUP(P$5,$BZ$15:$BZ$19,$CA$15:$CA$19,"",0,1))</f>
        <v/>
      </c>
      <c r="S20" s="246" t="str">
        <f>IF(COUNTIF($BZ$15:$BZ$19,P$5)=0,"",_xlfn.XLOOKUP(P$5,$BZ$15:$BZ$19,$CB$15:$CB$19,"",0,1))</f>
        <v/>
      </c>
      <c r="T20" s="25" t="s">
        <v>18</v>
      </c>
      <c r="U20" s="23" t="s">
        <v>57</v>
      </c>
      <c r="V20" s="824" t="str">
        <f>IF(COUNTIF($BZ$15:$BZ$19,P$5)=0,"",_xlfn.XLOOKUP(P$5,$BZ$15:$BZ$19,$CC$15:$CC$19,"",0,1))</f>
        <v/>
      </c>
      <c r="W20" s="825"/>
      <c r="X20" s="825"/>
      <c r="Y20" s="825"/>
      <c r="Z20" s="825"/>
      <c r="AA20" s="825"/>
      <c r="AB20" s="825"/>
      <c r="AC20" s="825"/>
      <c r="AD20" s="826"/>
      <c r="AE20" s="869" t="s">
        <v>304</v>
      </c>
      <c r="AF20" s="23" t="s">
        <v>306</v>
      </c>
      <c r="AG20" s="245" t="str">
        <f>IF(COUNTIF($BZ$15:$BZ$19,AE$5)=0,"",_xlfn.XLOOKUP(AE$5,$BZ$15:$BZ$19,$CA$15:$CA$19,"",0,1))</f>
        <v/>
      </c>
      <c r="AH20" s="246" t="str">
        <f>IF(COUNTIF($BZ$15:$BZ$19,AE$5)=0,"",_xlfn.XLOOKUP(AE$5,$BZ$15:$BZ$19,$CB$15:$CB$19,"",0,1))</f>
        <v/>
      </c>
      <c r="AI20" s="25" t="s">
        <v>18</v>
      </c>
      <c r="AJ20" s="23" t="s">
        <v>57</v>
      </c>
      <c r="AK20" s="824" t="str">
        <f>IF(COUNTIF($BZ$15:$BZ$19,AE$5)=0,"",_xlfn.XLOOKUP(AE$5,$BZ$15:$BZ$19,$CC$15:$CC$19,"",0,1))</f>
        <v/>
      </c>
      <c r="AL20" s="825"/>
      <c r="AM20" s="825"/>
      <c r="AN20" s="825"/>
      <c r="AO20" s="825"/>
      <c r="AP20" s="825"/>
      <c r="AQ20" s="825"/>
      <c r="AR20" s="825"/>
      <c r="AS20" s="826"/>
      <c r="AT20" s="869" t="s">
        <v>304</v>
      </c>
      <c r="AU20" s="23" t="s">
        <v>306</v>
      </c>
      <c r="AV20" s="245" t="str">
        <f>IF(COUNTIF($BZ$15:$BZ$19,AT$5)=0,"",_xlfn.XLOOKUP(AT$5,$BZ$15:$BZ$19,$CA$15:$CA$19,"",0,1))</f>
        <v/>
      </c>
      <c r="AW20" s="246" t="str">
        <f>IF(COUNTIF($BZ$15:$BZ$19,AT$5)=0,"",_xlfn.XLOOKUP(AT$5,$BZ$15:$BZ$19,$CB$15:$CB$19,"",0,1))</f>
        <v/>
      </c>
      <c r="AX20" s="25" t="s">
        <v>18</v>
      </c>
      <c r="AY20" s="23" t="s">
        <v>57</v>
      </c>
      <c r="AZ20" s="824" t="str">
        <f>IF(COUNTIF($BZ$15:$BZ$19,AT$5)=0,"",_xlfn.XLOOKUP(AT$5,$BZ$15:$BZ$19,$CC$15:$CC$19,"",0,1))</f>
        <v/>
      </c>
      <c r="BA20" s="825"/>
      <c r="BB20" s="825"/>
      <c r="BC20" s="825"/>
      <c r="BD20" s="825"/>
      <c r="BE20" s="825"/>
      <c r="BF20" s="825"/>
      <c r="BG20" s="825"/>
      <c r="BH20" s="826"/>
      <c r="BI20" s="869" t="s">
        <v>304</v>
      </c>
      <c r="BJ20" s="23" t="s">
        <v>306</v>
      </c>
      <c r="BK20" s="245" t="str">
        <f>IF(COUNTIF($BZ$15:$BZ$19,BI$5)=0,"",_xlfn.XLOOKUP(BI$5,$BZ$15:$BZ$19,$CA$15:$CA$19,"",0,1))</f>
        <v/>
      </c>
      <c r="BL20" s="246" t="str">
        <f>IF(COUNTIF($BZ$15:$BZ$19,BI$5)=0,"",_xlfn.XLOOKUP(BI$5,$BZ$15:$BZ$19,$CB$15:$CB$19,"",0,1))</f>
        <v/>
      </c>
      <c r="BM20" s="25" t="s">
        <v>18</v>
      </c>
      <c r="BN20" s="23" t="s">
        <v>57</v>
      </c>
      <c r="BO20" s="824" t="str">
        <f>IF(COUNTIF($BZ$15:$BZ$19,BI$5)=0,"",_xlfn.XLOOKUP(BI$5,$BZ$15:$BZ$19,$CC$15:$CC$19,"",0,1))</f>
        <v/>
      </c>
      <c r="BP20" s="825"/>
      <c r="BQ20" s="825"/>
      <c r="BR20" s="825"/>
      <c r="BS20" s="825"/>
      <c r="BT20" s="825"/>
      <c r="BU20" s="825"/>
      <c r="BV20" s="825"/>
      <c r="BW20" s="826"/>
    </row>
    <row r="21" spans="1:104" ht="24.75" customHeight="1">
      <c r="A21" s="790"/>
      <c r="B21" s="23" t="s">
        <v>305</v>
      </c>
      <c r="C21" s="245">
        <f>IF(COUNTIF($BZ$15:$BZ$19,A$5)=0,"",_xlfn.XLOOKUP(A$5,$BZ$15:$BZ$19,$CD$15:$CD$19,"",0,1))</f>
        <v>0</v>
      </c>
      <c r="D21" s="246">
        <f>IF(COUNTIF($BZ$15:$BZ$19,A$5)=0,"",_xlfn.XLOOKUP(A$5,$BZ$15:$BZ$19,$CE$15:$CE$19,"",0,1))</f>
        <v>0</v>
      </c>
      <c r="E21" s="25" t="s">
        <v>18</v>
      </c>
      <c r="F21" s="23" t="s">
        <v>57</v>
      </c>
      <c r="G21" s="824" t="str">
        <f>IF(COUNTIF($BZ$15:$BZ$19,A$5)=0,"",_xlfn.XLOOKUP(A$5,$BZ$15:$BZ$19,$CF$15:$CF$19,"",0,1))</f>
        <v/>
      </c>
      <c r="H21" s="825"/>
      <c r="I21" s="825"/>
      <c r="J21" s="825"/>
      <c r="K21" s="825"/>
      <c r="L21" s="825"/>
      <c r="M21" s="825"/>
      <c r="N21" s="825"/>
      <c r="O21" s="826"/>
      <c r="P21" s="865"/>
      <c r="Q21" s="23" t="s">
        <v>305</v>
      </c>
      <c r="R21" s="245" t="str">
        <f>IF(COUNTIF($BZ$15:$BZ$19,P$5)=0,"",_xlfn.XLOOKUP(P$5,$BZ$15:$BZ$19,$CD$15:$CD$19,"",0,1))</f>
        <v/>
      </c>
      <c r="S21" s="246" t="str">
        <f>IF(COUNTIF($BZ$15:$BZ$19,P$5)=0,"",_xlfn.XLOOKUP(P$5,$BZ$15:$BZ$19,$CE$15:$CE$19,"",0,1))</f>
        <v/>
      </c>
      <c r="T21" s="25" t="s">
        <v>18</v>
      </c>
      <c r="U21" s="23" t="s">
        <v>57</v>
      </c>
      <c r="V21" s="824" t="str">
        <f>IF(COUNTIF($BZ$15:$BZ$19,P$5)=0,"",_xlfn.XLOOKUP(P$5,$BZ$15:$BZ$19,$CF$15:$CF$19,"",0,1))</f>
        <v/>
      </c>
      <c r="W21" s="825"/>
      <c r="X21" s="825"/>
      <c r="Y21" s="825"/>
      <c r="Z21" s="825"/>
      <c r="AA21" s="825"/>
      <c r="AB21" s="825"/>
      <c r="AC21" s="825"/>
      <c r="AD21" s="826"/>
      <c r="AE21" s="790"/>
      <c r="AF21" s="23" t="s">
        <v>305</v>
      </c>
      <c r="AG21" s="245" t="str">
        <f>IF(COUNTIF($BZ$15:$BZ$19,AE$5)=0,"",_xlfn.XLOOKUP(AE$5,$BZ$15:$BZ$19,$CD$15:$CD$19,"",0,1))</f>
        <v/>
      </c>
      <c r="AH21" s="246" t="str">
        <f>IF(COUNTIF($BZ$15:$BZ$19,AE$5)=0,"",_xlfn.XLOOKUP(AE$5,$BZ$15:$BZ$19,$CE$15:$CE$19,"",0,1))</f>
        <v/>
      </c>
      <c r="AI21" s="25" t="s">
        <v>18</v>
      </c>
      <c r="AJ21" s="23" t="s">
        <v>57</v>
      </c>
      <c r="AK21" s="824" t="str">
        <f>IF(COUNTIF($BZ$15:$BZ$19,AE$5)=0,"",_xlfn.XLOOKUP(AE$5,$BZ$15:$BZ$19,$CF$15:$CF$19,"",0,1))</f>
        <v/>
      </c>
      <c r="AL21" s="825"/>
      <c r="AM21" s="825"/>
      <c r="AN21" s="825"/>
      <c r="AO21" s="825"/>
      <c r="AP21" s="825"/>
      <c r="AQ21" s="825"/>
      <c r="AR21" s="825"/>
      <c r="AS21" s="826"/>
      <c r="AT21" s="790"/>
      <c r="AU21" s="23" t="s">
        <v>305</v>
      </c>
      <c r="AV21" s="245" t="str">
        <f>IF(COUNTIF($BZ$15:$BZ$19,AT$5)=0,"",_xlfn.XLOOKUP(AT$5,$BZ$15:$BZ$19,$CD$15:$CD$19,"",0,1))</f>
        <v/>
      </c>
      <c r="AW21" s="246" t="str">
        <f>IF(COUNTIF($BZ$15:$BZ$19,AT$5)=0,"",_xlfn.XLOOKUP(AT$5,$BZ$15:$BZ$19,$CE$15:$CE$19,"",0,1))</f>
        <v/>
      </c>
      <c r="AX21" s="25" t="s">
        <v>18</v>
      </c>
      <c r="AY21" s="23" t="s">
        <v>57</v>
      </c>
      <c r="AZ21" s="824" t="str">
        <f>IF(COUNTIF($BZ$15:$BZ$19,AT$5)=0,"",_xlfn.XLOOKUP(AT$5,$BZ$15:$BZ$19,$CF$15:$CF$19,"",0,1))</f>
        <v/>
      </c>
      <c r="BA21" s="825"/>
      <c r="BB21" s="825"/>
      <c r="BC21" s="825"/>
      <c r="BD21" s="825"/>
      <c r="BE21" s="825"/>
      <c r="BF21" s="825"/>
      <c r="BG21" s="825"/>
      <c r="BH21" s="826"/>
      <c r="BI21" s="790"/>
      <c r="BJ21" s="23" t="s">
        <v>305</v>
      </c>
      <c r="BK21" s="245" t="str">
        <f>IF(COUNTIF($BZ$15:$BZ$19,BI$5)=0,"",_xlfn.XLOOKUP(BI$5,$BZ$15:$BZ$19,$CD$15:$CD$19,"",0,1))</f>
        <v/>
      </c>
      <c r="BL21" s="246" t="str">
        <f>IF(COUNTIF($BZ$15:$BZ$19,BI$5)=0,"",_xlfn.XLOOKUP(BI$5,$BZ$15:$BZ$19,$CE$15:$CE$19,"",0,1))</f>
        <v/>
      </c>
      <c r="BM21" s="25" t="s">
        <v>18</v>
      </c>
      <c r="BN21" s="23" t="s">
        <v>57</v>
      </c>
      <c r="BO21" s="824" t="str">
        <f>IF(COUNTIF($BZ$15:$BZ$19,BI$5)=0,"",_xlfn.XLOOKUP(BI$5,$BZ$15:$BZ$19,$CF$15:$CF$19,"",0,1))</f>
        <v/>
      </c>
      <c r="BP21" s="825"/>
      <c r="BQ21" s="825"/>
      <c r="BR21" s="825"/>
      <c r="BS21" s="825"/>
      <c r="BT21" s="825"/>
      <c r="BU21" s="825"/>
      <c r="BV21" s="825"/>
      <c r="BW21" s="826"/>
    </row>
    <row r="22" spans="1:104" ht="24.75" customHeight="1">
      <c r="A22" s="791"/>
      <c r="B22" s="23" t="s">
        <v>307</v>
      </c>
      <c r="C22" s="245">
        <f>IF(COUNTIF($BZ$15:$BZ$19,A$5)=0,"",_xlfn.XLOOKUP(A$5,$BZ$15:$BZ$19,$CG$15:$CG$19,"",0,1))</f>
        <v>0</v>
      </c>
      <c r="D22" s="246">
        <f>IF(COUNTIF($BZ$15:$BZ$19,A$5)=0,"",_xlfn.XLOOKUP(A$5,$BZ$15:$BZ$19,$CH$15:$CH$19,"",0,1))</f>
        <v>0</v>
      </c>
      <c r="E22" s="25" t="s">
        <v>18</v>
      </c>
      <c r="F22" s="23" t="s">
        <v>57</v>
      </c>
      <c r="G22" s="824" t="str">
        <f>IF(COUNTIF($BZ$15:$BZ$19,A$5)=0,"",_xlfn.XLOOKUP(A$5,$BZ$15:$BZ$19,$CI$15:$CI$19,"",0,1))</f>
        <v/>
      </c>
      <c r="H22" s="825"/>
      <c r="I22" s="825"/>
      <c r="J22" s="825"/>
      <c r="K22" s="825"/>
      <c r="L22" s="825"/>
      <c r="M22" s="825"/>
      <c r="N22" s="825"/>
      <c r="O22" s="826"/>
      <c r="P22" s="851"/>
      <c r="Q22" s="23" t="s">
        <v>307</v>
      </c>
      <c r="R22" s="245" t="str">
        <f>IF(COUNTIF($BZ$15:$BZ$19,P$5)=0,"",_xlfn.XLOOKUP(P$5,$BZ$15:$BZ$19,$CG$15:$CG$19,"",0,1))</f>
        <v/>
      </c>
      <c r="S22" s="246" t="str">
        <f>IF(COUNTIF($BZ$15:$BZ$19,P$5)=0,"",_xlfn.XLOOKUP(P$5,$BZ$15:$BZ$19,$CH$15:$CH$19,"",0,1))</f>
        <v/>
      </c>
      <c r="T22" s="25" t="s">
        <v>18</v>
      </c>
      <c r="U22" s="23" t="s">
        <v>57</v>
      </c>
      <c r="V22" s="824" t="str">
        <f>IF(COUNTIF($BZ$15:$BZ$19,P$5)=0,"",_xlfn.XLOOKUP(P$5,$BZ$15:$BZ$19,$CI$15:$CI$19,"",0,1))</f>
        <v/>
      </c>
      <c r="W22" s="825"/>
      <c r="X22" s="825"/>
      <c r="Y22" s="825"/>
      <c r="Z22" s="825"/>
      <c r="AA22" s="825"/>
      <c r="AB22" s="825"/>
      <c r="AC22" s="825"/>
      <c r="AD22" s="826"/>
      <c r="AE22" s="791"/>
      <c r="AF22" s="23" t="s">
        <v>307</v>
      </c>
      <c r="AG22" s="245" t="str">
        <f>IF(COUNTIF($BZ$15:$BZ$19,AE$5)=0,"",_xlfn.XLOOKUP(AE$5,$BZ$15:$BZ$19,$CG$15:$CG$19,"",0,1))</f>
        <v/>
      </c>
      <c r="AH22" s="246" t="str">
        <f>IF(COUNTIF($BZ$15:$BZ$19,AE$5)=0,"",_xlfn.XLOOKUP(AE$5,$BZ$15:$BZ$19,$CH$15:$CH$19,"",0,1))</f>
        <v/>
      </c>
      <c r="AI22" s="25" t="s">
        <v>18</v>
      </c>
      <c r="AJ22" s="23" t="s">
        <v>57</v>
      </c>
      <c r="AK22" s="824" t="str">
        <f>IF(COUNTIF($BZ$15:$BZ$19,AE$5)=0,"",_xlfn.XLOOKUP(AE$5,$BZ$15:$BZ$19,$CI$15:$CI$19,"",0,1))</f>
        <v/>
      </c>
      <c r="AL22" s="825"/>
      <c r="AM22" s="825"/>
      <c r="AN22" s="825"/>
      <c r="AO22" s="825"/>
      <c r="AP22" s="825"/>
      <c r="AQ22" s="825"/>
      <c r="AR22" s="825"/>
      <c r="AS22" s="826"/>
      <c r="AT22" s="791"/>
      <c r="AU22" s="23" t="s">
        <v>307</v>
      </c>
      <c r="AV22" s="245" t="str">
        <f>IF(COUNTIF($BZ$15:$BZ$19,AT$5)=0,"",_xlfn.XLOOKUP(AT$5,$BZ$15:$BZ$19,$CG$15:$CG$19,"",0,1))</f>
        <v/>
      </c>
      <c r="AW22" s="246" t="str">
        <f>IF(COUNTIF($BZ$15:$BZ$19,AT$5)=0,"",_xlfn.XLOOKUP(AT$5,$BZ$15:$BZ$19,$CH$15:$CH$19,"",0,1))</f>
        <v/>
      </c>
      <c r="AX22" s="25" t="s">
        <v>18</v>
      </c>
      <c r="AY22" s="23" t="s">
        <v>57</v>
      </c>
      <c r="AZ22" s="824" t="str">
        <f>IF(COUNTIF($BZ$15:$BZ$19,AT$5)=0,"",_xlfn.XLOOKUP(AT$5,$BZ$15:$BZ$19,$CI$15:$CI$19,"",0,1))</f>
        <v/>
      </c>
      <c r="BA22" s="825"/>
      <c r="BB22" s="825"/>
      <c r="BC22" s="825"/>
      <c r="BD22" s="825"/>
      <c r="BE22" s="825"/>
      <c r="BF22" s="825"/>
      <c r="BG22" s="825"/>
      <c r="BH22" s="826"/>
      <c r="BI22" s="791"/>
      <c r="BJ22" s="23" t="s">
        <v>307</v>
      </c>
      <c r="BK22" s="245" t="str">
        <f>IF(COUNTIF($BZ$15:$BZ$19,BI$5)=0,"",_xlfn.XLOOKUP(BI$5,$BZ$15:$BZ$19,$CG$15:$CG$19,"",0,1))</f>
        <v/>
      </c>
      <c r="BL22" s="246" t="str">
        <f>IF(COUNTIF($BZ$15:$BZ$19,BI$5)=0,"",_xlfn.XLOOKUP(BI$5,$BZ$15:$BZ$19,$CH$15:$CH$19,"",0,1))</f>
        <v/>
      </c>
      <c r="BM22" s="25" t="s">
        <v>18</v>
      </c>
      <c r="BN22" s="23" t="s">
        <v>57</v>
      </c>
      <c r="BO22" s="824" t="str">
        <f>IF(COUNTIF($BZ$15:$BZ$19,BI$5)=0,"",_xlfn.XLOOKUP(BI$5,$BZ$15:$BZ$19,$CI$15:$CI$19,"",0,1))</f>
        <v/>
      </c>
      <c r="BP22" s="825"/>
      <c r="BQ22" s="825"/>
      <c r="BR22" s="825"/>
      <c r="BS22" s="825"/>
      <c r="BT22" s="825"/>
      <c r="BU22" s="825"/>
      <c r="BV22" s="825"/>
      <c r="BW22" s="826"/>
    </row>
    <row r="23" spans="1:104" ht="24.75" customHeight="1">
      <c r="A23" s="834" t="s">
        <v>69</v>
      </c>
      <c r="B23" s="23" t="s">
        <v>3</v>
      </c>
      <c r="C23" s="159"/>
      <c r="D23" s="27"/>
      <c r="E23" s="25" t="s">
        <v>18</v>
      </c>
      <c r="F23" s="23" t="s">
        <v>57</v>
      </c>
      <c r="G23" s="240" t="s">
        <v>70</v>
      </c>
      <c r="H23" s="837"/>
      <c r="I23" s="837"/>
      <c r="J23" s="240" t="s">
        <v>71</v>
      </c>
      <c r="K23" s="837"/>
      <c r="L23" s="837"/>
      <c r="M23" s="240" t="s">
        <v>72</v>
      </c>
      <c r="N23" s="837"/>
      <c r="O23" s="838"/>
      <c r="P23" s="793" t="s">
        <v>69</v>
      </c>
      <c r="Q23" s="23" t="s">
        <v>3</v>
      </c>
      <c r="R23" s="159"/>
      <c r="S23" s="183"/>
      <c r="T23" s="242" t="s">
        <v>18</v>
      </c>
      <c r="U23" s="23" t="s">
        <v>57</v>
      </c>
      <c r="V23" s="240" t="s">
        <v>70</v>
      </c>
      <c r="W23" s="837"/>
      <c r="X23" s="837"/>
      <c r="Y23" s="240" t="s">
        <v>71</v>
      </c>
      <c r="Z23" s="837"/>
      <c r="AA23" s="837"/>
      <c r="AB23" s="240" t="s">
        <v>72</v>
      </c>
      <c r="AC23" s="837"/>
      <c r="AD23" s="838"/>
      <c r="AE23" s="834" t="s">
        <v>69</v>
      </c>
      <c r="AF23" s="23" t="s">
        <v>3</v>
      </c>
      <c r="AG23" s="159"/>
      <c r="AH23" s="162"/>
      <c r="AI23" s="25" t="s">
        <v>18</v>
      </c>
      <c r="AJ23" s="23" t="s">
        <v>57</v>
      </c>
      <c r="AK23" s="240" t="s">
        <v>70</v>
      </c>
      <c r="AL23" s="837"/>
      <c r="AM23" s="837"/>
      <c r="AN23" s="240" t="s">
        <v>71</v>
      </c>
      <c r="AO23" s="837"/>
      <c r="AP23" s="837"/>
      <c r="AQ23" s="240" t="s">
        <v>72</v>
      </c>
      <c r="AR23" s="837"/>
      <c r="AS23" s="838"/>
      <c r="AT23" s="834" t="s">
        <v>69</v>
      </c>
      <c r="AU23" s="23" t="s">
        <v>3</v>
      </c>
      <c r="AV23" s="159"/>
      <c r="AW23" s="162"/>
      <c r="AX23" s="25" t="s">
        <v>18</v>
      </c>
      <c r="AY23" s="23" t="s">
        <v>57</v>
      </c>
      <c r="AZ23" s="240" t="s">
        <v>70</v>
      </c>
      <c r="BA23" s="837"/>
      <c r="BB23" s="837"/>
      <c r="BC23" s="240" t="s">
        <v>71</v>
      </c>
      <c r="BD23" s="837"/>
      <c r="BE23" s="837"/>
      <c r="BF23" s="240" t="s">
        <v>72</v>
      </c>
      <c r="BG23" s="837"/>
      <c r="BH23" s="838"/>
      <c r="BI23" s="834" t="s">
        <v>69</v>
      </c>
      <c r="BJ23" s="23" t="s">
        <v>3</v>
      </c>
      <c r="BK23" s="159"/>
      <c r="BL23" s="162"/>
      <c r="BM23" s="25" t="s">
        <v>18</v>
      </c>
      <c r="BN23" s="23" t="s">
        <v>57</v>
      </c>
      <c r="BO23" s="240" t="s">
        <v>70</v>
      </c>
      <c r="BP23" s="837"/>
      <c r="BQ23" s="837"/>
      <c r="BR23" s="240" t="s">
        <v>71</v>
      </c>
      <c r="BS23" s="837"/>
      <c r="BT23" s="837"/>
      <c r="BU23" s="240" t="s">
        <v>72</v>
      </c>
      <c r="BV23" s="837"/>
      <c r="BW23" s="838"/>
    </row>
    <row r="24" spans="1:104" ht="24.75" customHeight="1">
      <c r="A24" s="834"/>
      <c r="B24" s="23" t="s">
        <v>4</v>
      </c>
      <c r="C24" s="159"/>
      <c r="D24" s="27"/>
      <c r="E24" s="25" t="s">
        <v>20</v>
      </c>
      <c r="F24" s="792" t="s">
        <v>56</v>
      </c>
      <c r="G24" s="835"/>
      <c r="H24" s="835"/>
      <c r="I24" s="835"/>
      <c r="J24" s="835"/>
      <c r="K24" s="835"/>
      <c r="L24" s="835"/>
      <c r="M24" s="835"/>
      <c r="N24" s="835"/>
      <c r="O24" s="836"/>
      <c r="P24" s="793"/>
      <c r="Q24" s="23" t="s">
        <v>4</v>
      </c>
      <c r="R24" s="159"/>
      <c r="S24" s="27"/>
      <c r="T24" s="25" t="s">
        <v>20</v>
      </c>
      <c r="U24" s="792" t="s">
        <v>56</v>
      </c>
      <c r="V24" s="835"/>
      <c r="W24" s="835"/>
      <c r="X24" s="835"/>
      <c r="Y24" s="835"/>
      <c r="Z24" s="835"/>
      <c r="AA24" s="835"/>
      <c r="AB24" s="835"/>
      <c r="AC24" s="835"/>
      <c r="AD24" s="835"/>
      <c r="AE24" s="834"/>
      <c r="AF24" s="23" t="s">
        <v>4</v>
      </c>
      <c r="AG24" s="159"/>
      <c r="AH24" s="162"/>
      <c r="AI24" s="25" t="s">
        <v>20</v>
      </c>
      <c r="AJ24" s="792" t="s">
        <v>56</v>
      </c>
      <c r="AK24" s="835"/>
      <c r="AL24" s="835"/>
      <c r="AM24" s="835"/>
      <c r="AN24" s="835"/>
      <c r="AO24" s="835"/>
      <c r="AP24" s="835"/>
      <c r="AQ24" s="835"/>
      <c r="AR24" s="835"/>
      <c r="AS24" s="836"/>
      <c r="AT24" s="834"/>
      <c r="AU24" s="23" t="s">
        <v>4</v>
      </c>
      <c r="AV24" s="159"/>
      <c r="AW24" s="162"/>
      <c r="AX24" s="25" t="s">
        <v>20</v>
      </c>
      <c r="AY24" s="792" t="s">
        <v>56</v>
      </c>
      <c r="AZ24" s="835"/>
      <c r="BA24" s="835"/>
      <c r="BB24" s="835"/>
      <c r="BC24" s="835"/>
      <c r="BD24" s="835"/>
      <c r="BE24" s="835"/>
      <c r="BF24" s="835"/>
      <c r="BG24" s="835"/>
      <c r="BH24" s="836"/>
      <c r="BI24" s="834"/>
      <c r="BJ24" s="23" t="s">
        <v>4</v>
      </c>
      <c r="BK24" s="159"/>
      <c r="BL24" s="162"/>
      <c r="BM24" s="25" t="s">
        <v>20</v>
      </c>
      <c r="BN24" s="792" t="s">
        <v>56</v>
      </c>
      <c r="BO24" s="835"/>
      <c r="BP24" s="835"/>
      <c r="BQ24" s="835"/>
      <c r="BR24" s="835"/>
      <c r="BS24" s="835"/>
      <c r="BT24" s="835"/>
      <c r="BU24" s="835"/>
      <c r="BV24" s="835"/>
      <c r="BW24" s="836"/>
    </row>
    <row r="25" spans="1:104" ht="24.75" customHeight="1">
      <c r="A25" s="834"/>
      <c r="B25" s="23" t="s">
        <v>5</v>
      </c>
      <c r="C25" s="159"/>
      <c r="D25" s="27"/>
      <c r="E25" s="25" t="s">
        <v>20</v>
      </c>
      <c r="F25" s="792" t="s">
        <v>56</v>
      </c>
      <c r="G25" s="835"/>
      <c r="H25" s="835"/>
      <c r="I25" s="835"/>
      <c r="J25" s="835"/>
      <c r="K25" s="835"/>
      <c r="L25" s="835"/>
      <c r="M25" s="835"/>
      <c r="N25" s="835"/>
      <c r="O25" s="836"/>
      <c r="P25" s="793"/>
      <c r="Q25" s="23" t="s">
        <v>5</v>
      </c>
      <c r="R25" s="159"/>
      <c r="S25" s="27"/>
      <c r="T25" s="25" t="s">
        <v>20</v>
      </c>
      <c r="U25" s="792" t="s">
        <v>56</v>
      </c>
      <c r="V25" s="835"/>
      <c r="W25" s="835"/>
      <c r="X25" s="835"/>
      <c r="Y25" s="835"/>
      <c r="Z25" s="835"/>
      <c r="AA25" s="835"/>
      <c r="AB25" s="835"/>
      <c r="AC25" s="835"/>
      <c r="AD25" s="835"/>
      <c r="AE25" s="834"/>
      <c r="AF25" s="23" t="s">
        <v>5</v>
      </c>
      <c r="AG25" s="159"/>
      <c r="AH25" s="162"/>
      <c r="AI25" s="25" t="s">
        <v>20</v>
      </c>
      <c r="AJ25" s="792" t="s">
        <v>56</v>
      </c>
      <c r="AK25" s="835"/>
      <c r="AL25" s="835"/>
      <c r="AM25" s="835"/>
      <c r="AN25" s="835"/>
      <c r="AO25" s="835"/>
      <c r="AP25" s="835"/>
      <c r="AQ25" s="835"/>
      <c r="AR25" s="835"/>
      <c r="AS25" s="836"/>
      <c r="AT25" s="834"/>
      <c r="AU25" s="23" t="s">
        <v>5</v>
      </c>
      <c r="AV25" s="159"/>
      <c r="AW25" s="162"/>
      <c r="AX25" s="25" t="s">
        <v>20</v>
      </c>
      <c r="AY25" s="792" t="s">
        <v>56</v>
      </c>
      <c r="AZ25" s="835"/>
      <c r="BA25" s="835"/>
      <c r="BB25" s="835"/>
      <c r="BC25" s="835"/>
      <c r="BD25" s="835"/>
      <c r="BE25" s="835"/>
      <c r="BF25" s="835"/>
      <c r="BG25" s="835"/>
      <c r="BH25" s="836"/>
      <c r="BI25" s="834"/>
      <c r="BJ25" s="23" t="s">
        <v>5</v>
      </c>
      <c r="BK25" s="159"/>
      <c r="BL25" s="162"/>
      <c r="BM25" s="25" t="s">
        <v>20</v>
      </c>
      <c r="BN25" s="792" t="s">
        <v>56</v>
      </c>
      <c r="BO25" s="835"/>
      <c r="BP25" s="835"/>
      <c r="BQ25" s="835"/>
      <c r="BR25" s="835"/>
      <c r="BS25" s="835"/>
      <c r="BT25" s="835"/>
      <c r="BU25" s="835"/>
      <c r="BV25" s="835"/>
      <c r="BW25" s="836"/>
    </row>
    <row r="26" spans="1:104" ht="24.75" customHeight="1">
      <c r="A26" s="834"/>
      <c r="B26" s="23" t="s">
        <v>7</v>
      </c>
      <c r="C26" s="159"/>
      <c r="D26" s="27"/>
      <c r="E26" s="25" t="s">
        <v>20</v>
      </c>
      <c r="F26" s="792" t="s">
        <v>56</v>
      </c>
      <c r="G26" s="835"/>
      <c r="H26" s="835"/>
      <c r="I26" s="835"/>
      <c r="J26" s="835"/>
      <c r="K26" s="835"/>
      <c r="L26" s="835"/>
      <c r="M26" s="835"/>
      <c r="N26" s="835"/>
      <c r="O26" s="836"/>
      <c r="P26" s="793"/>
      <c r="Q26" s="23" t="s">
        <v>7</v>
      </c>
      <c r="R26" s="159"/>
      <c r="S26" s="27"/>
      <c r="T26" s="25" t="s">
        <v>20</v>
      </c>
      <c r="U26" s="792" t="s">
        <v>56</v>
      </c>
      <c r="V26" s="835"/>
      <c r="W26" s="835"/>
      <c r="X26" s="835"/>
      <c r="Y26" s="835"/>
      <c r="Z26" s="835"/>
      <c r="AA26" s="835"/>
      <c r="AB26" s="835"/>
      <c r="AC26" s="835"/>
      <c r="AD26" s="835"/>
      <c r="AE26" s="834"/>
      <c r="AF26" s="23" t="s">
        <v>7</v>
      </c>
      <c r="AG26" s="159"/>
      <c r="AH26" s="162"/>
      <c r="AI26" s="25" t="s">
        <v>20</v>
      </c>
      <c r="AJ26" s="792" t="s">
        <v>56</v>
      </c>
      <c r="AK26" s="835"/>
      <c r="AL26" s="835"/>
      <c r="AM26" s="835"/>
      <c r="AN26" s="835"/>
      <c r="AO26" s="835"/>
      <c r="AP26" s="835"/>
      <c r="AQ26" s="835"/>
      <c r="AR26" s="835"/>
      <c r="AS26" s="836"/>
      <c r="AT26" s="834"/>
      <c r="AU26" s="23" t="s">
        <v>7</v>
      </c>
      <c r="AV26" s="159"/>
      <c r="AW26" s="162"/>
      <c r="AX26" s="25" t="s">
        <v>20</v>
      </c>
      <c r="AY26" s="792" t="s">
        <v>56</v>
      </c>
      <c r="AZ26" s="835"/>
      <c r="BA26" s="835"/>
      <c r="BB26" s="835"/>
      <c r="BC26" s="835"/>
      <c r="BD26" s="835"/>
      <c r="BE26" s="835"/>
      <c r="BF26" s="835"/>
      <c r="BG26" s="835"/>
      <c r="BH26" s="836"/>
      <c r="BI26" s="834"/>
      <c r="BJ26" s="23" t="s">
        <v>7</v>
      </c>
      <c r="BK26" s="159"/>
      <c r="BL26" s="162"/>
      <c r="BM26" s="25" t="s">
        <v>20</v>
      </c>
      <c r="BN26" s="792" t="s">
        <v>56</v>
      </c>
      <c r="BO26" s="835"/>
      <c r="BP26" s="835"/>
      <c r="BQ26" s="835"/>
      <c r="BR26" s="835"/>
      <c r="BS26" s="835"/>
      <c r="BT26" s="835"/>
      <c r="BU26" s="835"/>
      <c r="BV26" s="835"/>
      <c r="BW26" s="836"/>
    </row>
    <row r="27" spans="1:104" ht="24.75" customHeight="1">
      <c r="A27" s="834"/>
      <c r="B27" s="23" t="s">
        <v>8</v>
      </c>
      <c r="C27" s="159"/>
      <c r="D27" s="27"/>
      <c r="E27" s="25" t="s">
        <v>20</v>
      </c>
      <c r="F27" s="792" t="s">
        <v>56</v>
      </c>
      <c r="G27" s="835"/>
      <c r="H27" s="835"/>
      <c r="I27" s="835"/>
      <c r="J27" s="835"/>
      <c r="K27" s="835"/>
      <c r="L27" s="835"/>
      <c r="M27" s="835"/>
      <c r="N27" s="835"/>
      <c r="O27" s="836"/>
      <c r="P27" s="793"/>
      <c r="Q27" s="23" t="s">
        <v>8</v>
      </c>
      <c r="R27" s="159"/>
      <c r="S27" s="27"/>
      <c r="T27" s="25" t="s">
        <v>20</v>
      </c>
      <c r="U27" s="792" t="s">
        <v>56</v>
      </c>
      <c r="V27" s="835"/>
      <c r="W27" s="835"/>
      <c r="X27" s="835"/>
      <c r="Y27" s="835"/>
      <c r="Z27" s="835"/>
      <c r="AA27" s="835"/>
      <c r="AB27" s="835"/>
      <c r="AC27" s="835"/>
      <c r="AD27" s="835"/>
      <c r="AE27" s="834"/>
      <c r="AF27" s="23" t="s">
        <v>8</v>
      </c>
      <c r="AG27" s="159"/>
      <c r="AH27" s="162"/>
      <c r="AI27" s="25" t="s">
        <v>20</v>
      </c>
      <c r="AJ27" s="792" t="s">
        <v>56</v>
      </c>
      <c r="AK27" s="835"/>
      <c r="AL27" s="835"/>
      <c r="AM27" s="835"/>
      <c r="AN27" s="835"/>
      <c r="AO27" s="835"/>
      <c r="AP27" s="835"/>
      <c r="AQ27" s="835"/>
      <c r="AR27" s="835"/>
      <c r="AS27" s="836"/>
      <c r="AT27" s="834"/>
      <c r="AU27" s="23" t="s">
        <v>8</v>
      </c>
      <c r="AV27" s="159"/>
      <c r="AW27" s="162"/>
      <c r="AX27" s="25" t="s">
        <v>20</v>
      </c>
      <c r="AY27" s="792" t="s">
        <v>56</v>
      </c>
      <c r="AZ27" s="835"/>
      <c r="BA27" s="835"/>
      <c r="BB27" s="835"/>
      <c r="BC27" s="835"/>
      <c r="BD27" s="835"/>
      <c r="BE27" s="835"/>
      <c r="BF27" s="835"/>
      <c r="BG27" s="835"/>
      <c r="BH27" s="836"/>
      <c r="BI27" s="834"/>
      <c r="BJ27" s="23" t="s">
        <v>8</v>
      </c>
      <c r="BK27" s="159"/>
      <c r="BL27" s="162"/>
      <c r="BM27" s="25" t="s">
        <v>20</v>
      </c>
      <c r="BN27" s="792" t="s">
        <v>56</v>
      </c>
      <c r="BO27" s="835"/>
      <c r="BP27" s="835"/>
      <c r="BQ27" s="835"/>
      <c r="BR27" s="835"/>
      <c r="BS27" s="835"/>
      <c r="BT27" s="835"/>
      <c r="BU27" s="835"/>
      <c r="BV27" s="835"/>
      <c r="BW27" s="836"/>
    </row>
    <row r="28" spans="1:104" ht="24.75" customHeight="1">
      <c r="A28" s="834"/>
      <c r="B28" s="23" t="s">
        <v>6</v>
      </c>
      <c r="C28" s="159"/>
      <c r="D28" s="27"/>
      <c r="E28" s="25" t="s">
        <v>20</v>
      </c>
      <c r="F28" s="792" t="s">
        <v>68</v>
      </c>
      <c r="G28" s="835"/>
      <c r="H28" s="835"/>
      <c r="I28" s="835"/>
      <c r="J28" s="835"/>
      <c r="K28" s="835"/>
      <c r="L28" s="835"/>
      <c r="M28" s="835"/>
      <c r="N28" s="835"/>
      <c r="O28" s="836"/>
      <c r="P28" s="793"/>
      <c r="Q28" s="23" t="s">
        <v>6</v>
      </c>
      <c r="R28" s="159"/>
      <c r="S28" s="27"/>
      <c r="T28" s="25" t="s">
        <v>20</v>
      </c>
      <c r="U28" s="792" t="s">
        <v>68</v>
      </c>
      <c r="V28" s="835"/>
      <c r="W28" s="835"/>
      <c r="X28" s="835"/>
      <c r="Y28" s="835"/>
      <c r="Z28" s="835"/>
      <c r="AA28" s="835"/>
      <c r="AB28" s="835"/>
      <c r="AC28" s="835"/>
      <c r="AD28" s="835"/>
      <c r="AE28" s="834"/>
      <c r="AF28" s="23" t="s">
        <v>6</v>
      </c>
      <c r="AG28" s="159"/>
      <c r="AH28" s="162"/>
      <c r="AI28" s="25" t="s">
        <v>20</v>
      </c>
      <c r="AJ28" s="792" t="s">
        <v>68</v>
      </c>
      <c r="AK28" s="835"/>
      <c r="AL28" s="835"/>
      <c r="AM28" s="835"/>
      <c r="AN28" s="835"/>
      <c r="AO28" s="835"/>
      <c r="AP28" s="835"/>
      <c r="AQ28" s="835"/>
      <c r="AR28" s="835"/>
      <c r="AS28" s="836"/>
      <c r="AT28" s="834"/>
      <c r="AU28" s="23" t="s">
        <v>6</v>
      </c>
      <c r="AV28" s="159"/>
      <c r="AW28" s="162"/>
      <c r="AX28" s="25" t="s">
        <v>20</v>
      </c>
      <c r="AY28" s="792" t="s">
        <v>68</v>
      </c>
      <c r="AZ28" s="835"/>
      <c r="BA28" s="835"/>
      <c r="BB28" s="835"/>
      <c r="BC28" s="835"/>
      <c r="BD28" s="835"/>
      <c r="BE28" s="835"/>
      <c r="BF28" s="835"/>
      <c r="BG28" s="835"/>
      <c r="BH28" s="836"/>
      <c r="BI28" s="834"/>
      <c r="BJ28" s="23" t="s">
        <v>6</v>
      </c>
      <c r="BK28" s="159"/>
      <c r="BL28" s="162"/>
      <c r="BM28" s="25" t="s">
        <v>20</v>
      </c>
      <c r="BN28" s="792" t="s">
        <v>68</v>
      </c>
      <c r="BO28" s="835"/>
      <c r="BP28" s="835"/>
      <c r="BQ28" s="835"/>
      <c r="BR28" s="835"/>
      <c r="BS28" s="835"/>
      <c r="BT28" s="835"/>
      <c r="BU28" s="835"/>
      <c r="BV28" s="835"/>
      <c r="BW28" s="836"/>
    </row>
    <row r="29" spans="1:104" ht="24.75" customHeight="1">
      <c r="A29" s="26" t="s">
        <v>19</v>
      </c>
      <c r="B29" s="23" t="s">
        <v>2</v>
      </c>
      <c r="C29" s="159"/>
      <c r="D29" s="27"/>
      <c r="E29" s="25" t="s">
        <v>18</v>
      </c>
      <c r="F29" s="792" t="s">
        <v>64</v>
      </c>
      <c r="G29" s="835"/>
      <c r="H29" s="835"/>
      <c r="I29" s="835"/>
      <c r="J29" s="835"/>
      <c r="K29" s="835"/>
      <c r="L29" s="835"/>
      <c r="M29" s="835"/>
      <c r="N29" s="835"/>
      <c r="O29" s="836"/>
      <c r="P29" s="174" t="s">
        <v>19</v>
      </c>
      <c r="Q29" s="23" t="s">
        <v>2</v>
      </c>
      <c r="R29" s="159"/>
      <c r="S29" s="27"/>
      <c r="T29" s="25" t="s">
        <v>18</v>
      </c>
      <c r="U29" s="792" t="s">
        <v>64</v>
      </c>
      <c r="V29" s="835"/>
      <c r="W29" s="835"/>
      <c r="X29" s="835"/>
      <c r="Y29" s="835"/>
      <c r="Z29" s="835"/>
      <c r="AA29" s="835"/>
      <c r="AB29" s="835"/>
      <c r="AC29" s="835"/>
      <c r="AD29" s="835"/>
      <c r="AE29" s="26" t="s">
        <v>19</v>
      </c>
      <c r="AF29" s="23" t="s">
        <v>2</v>
      </c>
      <c r="AG29" s="159"/>
      <c r="AH29" s="162"/>
      <c r="AI29" s="25" t="s">
        <v>18</v>
      </c>
      <c r="AJ29" s="792" t="s">
        <v>64</v>
      </c>
      <c r="AK29" s="835"/>
      <c r="AL29" s="835"/>
      <c r="AM29" s="835"/>
      <c r="AN29" s="835"/>
      <c r="AO29" s="835"/>
      <c r="AP29" s="835"/>
      <c r="AQ29" s="835"/>
      <c r="AR29" s="835"/>
      <c r="AS29" s="836"/>
      <c r="AT29" s="26" t="s">
        <v>19</v>
      </c>
      <c r="AU29" s="23" t="s">
        <v>2</v>
      </c>
      <c r="AV29" s="159"/>
      <c r="AW29" s="162"/>
      <c r="AX29" s="25" t="s">
        <v>18</v>
      </c>
      <c r="AY29" s="792" t="s">
        <v>64</v>
      </c>
      <c r="AZ29" s="835"/>
      <c r="BA29" s="835"/>
      <c r="BB29" s="835"/>
      <c r="BC29" s="835"/>
      <c r="BD29" s="835"/>
      <c r="BE29" s="835"/>
      <c r="BF29" s="835"/>
      <c r="BG29" s="835"/>
      <c r="BH29" s="836"/>
      <c r="BI29" s="26" t="s">
        <v>19</v>
      </c>
      <c r="BJ29" s="23" t="s">
        <v>2</v>
      </c>
      <c r="BK29" s="159"/>
      <c r="BL29" s="162"/>
      <c r="BM29" s="25" t="s">
        <v>18</v>
      </c>
      <c r="BN29" s="792" t="s">
        <v>64</v>
      </c>
      <c r="BO29" s="835"/>
      <c r="BP29" s="835"/>
      <c r="BQ29" s="835"/>
      <c r="BR29" s="835"/>
      <c r="BS29" s="835"/>
      <c r="BT29" s="835"/>
      <c r="BU29" s="835"/>
      <c r="BV29" s="835"/>
      <c r="BW29" s="836"/>
    </row>
    <row r="30" spans="1:104" ht="24.75" customHeight="1">
      <c r="A30" s="866" t="s">
        <v>278</v>
      </c>
      <c r="B30" s="23" t="s">
        <v>9</v>
      </c>
      <c r="C30" s="159"/>
      <c r="D30" s="27"/>
      <c r="E30" s="25" t="s">
        <v>18</v>
      </c>
      <c r="F30" s="794" t="s">
        <v>124</v>
      </c>
      <c r="G30" s="794"/>
      <c r="H30" s="794"/>
      <c r="I30" s="794"/>
      <c r="J30" s="797"/>
      <c r="K30" s="797"/>
      <c r="L30" s="797"/>
      <c r="M30" s="797"/>
      <c r="N30" s="797"/>
      <c r="O30" s="798"/>
      <c r="P30" s="864" t="s">
        <v>279</v>
      </c>
      <c r="Q30" s="23" t="s">
        <v>9</v>
      </c>
      <c r="R30" s="159"/>
      <c r="S30" s="27"/>
      <c r="T30" s="25" t="s">
        <v>18</v>
      </c>
      <c r="U30" s="792" t="s">
        <v>124</v>
      </c>
      <c r="V30" s="835"/>
      <c r="W30" s="835"/>
      <c r="X30" s="835"/>
      <c r="Y30" s="797"/>
      <c r="Z30" s="797"/>
      <c r="AA30" s="797"/>
      <c r="AB30" s="797"/>
      <c r="AC30" s="797"/>
      <c r="AD30" s="797"/>
      <c r="AE30" s="834" t="s">
        <v>21</v>
      </c>
      <c r="AF30" s="23" t="s">
        <v>9</v>
      </c>
      <c r="AG30" s="159"/>
      <c r="AH30" s="162"/>
      <c r="AI30" s="25" t="s">
        <v>18</v>
      </c>
      <c r="AJ30" s="792" t="s">
        <v>124</v>
      </c>
      <c r="AK30" s="835"/>
      <c r="AL30" s="835"/>
      <c r="AM30" s="835"/>
      <c r="AN30" s="797"/>
      <c r="AO30" s="797"/>
      <c r="AP30" s="797"/>
      <c r="AQ30" s="797"/>
      <c r="AR30" s="797"/>
      <c r="AS30" s="798"/>
      <c r="AT30" s="834" t="s">
        <v>21</v>
      </c>
      <c r="AU30" s="23" t="s">
        <v>9</v>
      </c>
      <c r="AV30" s="159"/>
      <c r="AW30" s="162"/>
      <c r="AX30" s="25" t="s">
        <v>18</v>
      </c>
      <c r="AY30" s="792" t="s">
        <v>124</v>
      </c>
      <c r="AZ30" s="835"/>
      <c r="BA30" s="835"/>
      <c r="BB30" s="835"/>
      <c r="BC30" s="797"/>
      <c r="BD30" s="797"/>
      <c r="BE30" s="797"/>
      <c r="BF30" s="797"/>
      <c r="BG30" s="797"/>
      <c r="BH30" s="798"/>
      <c r="BI30" s="834" t="s">
        <v>21</v>
      </c>
      <c r="BJ30" s="23" t="s">
        <v>9</v>
      </c>
      <c r="BK30" s="159"/>
      <c r="BL30" s="162"/>
      <c r="BM30" s="25" t="s">
        <v>18</v>
      </c>
      <c r="BN30" s="792" t="s">
        <v>124</v>
      </c>
      <c r="BO30" s="835"/>
      <c r="BP30" s="835"/>
      <c r="BQ30" s="835"/>
      <c r="BR30" s="797"/>
      <c r="BS30" s="797"/>
      <c r="BT30" s="797"/>
      <c r="BU30" s="797"/>
      <c r="BV30" s="797"/>
      <c r="BW30" s="798"/>
    </row>
    <row r="31" spans="1:104" ht="24.75" customHeight="1">
      <c r="A31" s="834"/>
      <c r="B31" s="23" t="s">
        <v>10</v>
      </c>
      <c r="C31" s="159"/>
      <c r="D31" s="27"/>
      <c r="E31" s="25" t="s">
        <v>18</v>
      </c>
      <c r="F31" s="792" t="s">
        <v>65</v>
      </c>
      <c r="G31" s="835"/>
      <c r="H31" s="835"/>
      <c r="I31" s="835"/>
      <c r="J31" s="835"/>
      <c r="K31" s="835"/>
      <c r="L31" s="835"/>
      <c r="M31" s="835"/>
      <c r="N31" s="835"/>
      <c r="O31" s="836"/>
      <c r="P31" s="865"/>
      <c r="Q31" s="23" t="s">
        <v>10</v>
      </c>
      <c r="R31" s="159"/>
      <c r="S31" s="27"/>
      <c r="T31" s="25" t="s">
        <v>18</v>
      </c>
      <c r="U31" s="792" t="s">
        <v>65</v>
      </c>
      <c r="V31" s="835"/>
      <c r="W31" s="835"/>
      <c r="X31" s="835"/>
      <c r="Y31" s="835"/>
      <c r="Z31" s="835"/>
      <c r="AA31" s="835"/>
      <c r="AB31" s="835"/>
      <c r="AC31" s="835"/>
      <c r="AD31" s="835"/>
      <c r="AE31" s="834"/>
      <c r="AF31" s="23" t="s">
        <v>10</v>
      </c>
      <c r="AG31" s="159"/>
      <c r="AH31" s="162"/>
      <c r="AI31" s="25" t="s">
        <v>18</v>
      </c>
      <c r="AJ31" s="792" t="s">
        <v>65</v>
      </c>
      <c r="AK31" s="835"/>
      <c r="AL31" s="835"/>
      <c r="AM31" s="835"/>
      <c r="AN31" s="835"/>
      <c r="AO31" s="835"/>
      <c r="AP31" s="835"/>
      <c r="AQ31" s="835"/>
      <c r="AR31" s="835"/>
      <c r="AS31" s="836"/>
      <c r="AT31" s="834"/>
      <c r="AU31" s="23" t="s">
        <v>10</v>
      </c>
      <c r="AV31" s="159"/>
      <c r="AW31" s="162"/>
      <c r="AX31" s="25" t="s">
        <v>18</v>
      </c>
      <c r="AY31" s="792" t="s">
        <v>65</v>
      </c>
      <c r="AZ31" s="835"/>
      <c r="BA31" s="835"/>
      <c r="BB31" s="835"/>
      <c r="BC31" s="835"/>
      <c r="BD31" s="835"/>
      <c r="BE31" s="835"/>
      <c r="BF31" s="835"/>
      <c r="BG31" s="835"/>
      <c r="BH31" s="836"/>
      <c r="BI31" s="834"/>
      <c r="BJ31" s="23" t="s">
        <v>10</v>
      </c>
      <c r="BK31" s="159"/>
      <c r="BL31" s="162"/>
      <c r="BM31" s="25" t="s">
        <v>18</v>
      </c>
      <c r="BN31" s="792" t="s">
        <v>65</v>
      </c>
      <c r="BO31" s="835"/>
      <c r="BP31" s="835"/>
      <c r="BQ31" s="835"/>
      <c r="BR31" s="835"/>
      <c r="BS31" s="835"/>
      <c r="BT31" s="835"/>
      <c r="BU31" s="835"/>
      <c r="BV31" s="835"/>
      <c r="BW31" s="836"/>
    </row>
    <row r="32" spans="1:104" ht="24.75" customHeight="1">
      <c r="A32" s="834"/>
      <c r="B32" s="23" t="s">
        <v>11</v>
      </c>
      <c r="C32" s="159"/>
      <c r="D32" s="27"/>
      <c r="E32" s="25" t="s">
        <v>18</v>
      </c>
      <c r="F32" s="792" t="s">
        <v>65</v>
      </c>
      <c r="G32" s="835"/>
      <c r="H32" s="835"/>
      <c r="I32" s="835"/>
      <c r="J32" s="835"/>
      <c r="K32" s="835"/>
      <c r="L32" s="835"/>
      <c r="M32" s="835"/>
      <c r="N32" s="835"/>
      <c r="O32" s="836"/>
      <c r="P32" s="865"/>
      <c r="Q32" s="23" t="s">
        <v>11</v>
      </c>
      <c r="R32" s="159"/>
      <c r="S32" s="27"/>
      <c r="T32" s="25" t="s">
        <v>18</v>
      </c>
      <c r="U32" s="792" t="s">
        <v>65</v>
      </c>
      <c r="V32" s="835"/>
      <c r="W32" s="835"/>
      <c r="X32" s="835"/>
      <c r="Y32" s="835"/>
      <c r="Z32" s="835"/>
      <c r="AA32" s="835"/>
      <c r="AB32" s="835"/>
      <c r="AC32" s="835"/>
      <c r="AD32" s="835"/>
      <c r="AE32" s="834"/>
      <c r="AF32" s="23" t="s">
        <v>11</v>
      </c>
      <c r="AG32" s="159"/>
      <c r="AH32" s="162"/>
      <c r="AI32" s="25" t="s">
        <v>18</v>
      </c>
      <c r="AJ32" s="792" t="s">
        <v>65</v>
      </c>
      <c r="AK32" s="835"/>
      <c r="AL32" s="835"/>
      <c r="AM32" s="835"/>
      <c r="AN32" s="835"/>
      <c r="AO32" s="835"/>
      <c r="AP32" s="835"/>
      <c r="AQ32" s="835"/>
      <c r="AR32" s="835"/>
      <c r="AS32" s="836"/>
      <c r="AT32" s="834"/>
      <c r="AU32" s="23" t="s">
        <v>11</v>
      </c>
      <c r="AV32" s="159"/>
      <c r="AW32" s="162"/>
      <c r="AX32" s="25" t="s">
        <v>18</v>
      </c>
      <c r="AY32" s="792" t="s">
        <v>65</v>
      </c>
      <c r="AZ32" s="835"/>
      <c r="BA32" s="835"/>
      <c r="BB32" s="835"/>
      <c r="BC32" s="835"/>
      <c r="BD32" s="835"/>
      <c r="BE32" s="835"/>
      <c r="BF32" s="835"/>
      <c r="BG32" s="835"/>
      <c r="BH32" s="836"/>
      <c r="BI32" s="834"/>
      <c r="BJ32" s="23" t="s">
        <v>11</v>
      </c>
      <c r="BK32" s="159"/>
      <c r="BL32" s="162"/>
      <c r="BM32" s="25" t="s">
        <v>18</v>
      </c>
      <c r="BN32" s="792" t="s">
        <v>65</v>
      </c>
      <c r="BO32" s="835"/>
      <c r="BP32" s="835"/>
      <c r="BQ32" s="835"/>
      <c r="BR32" s="835"/>
      <c r="BS32" s="835"/>
      <c r="BT32" s="835"/>
      <c r="BU32" s="835"/>
      <c r="BV32" s="835"/>
      <c r="BW32" s="836"/>
    </row>
    <row r="33" spans="1:75" ht="24.75" customHeight="1">
      <c r="A33" s="834"/>
      <c r="B33" s="23" t="s">
        <v>12</v>
      </c>
      <c r="C33" s="159"/>
      <c r="D33" s="27"/>
      <c r="E33" s="25" t="s">
        <v>18</v>
      </c>
      <c r="F33" s="792" t="s">
        <v>65</v>
      </c>
      <c r="G33" s="835"/>
      <c r="H33" s="835"/>
      <c r="I33" s="835"/>
      <c r="J33" s="835"/>
      <c r="K33" s="835"/>
      <c r="L33" s="835"/>
      <c r="M33" s="835"/>
      <c r="N33" s="835"/>
      <c r="O33" s="836"/>
      <c r="P33" s="851"/>
      <c r="Q33" s="23" t="s">
        <v>12</v>
      </c>
      <c r="R33" s="159"/>
      <c r="S33" s="27"/>
      <c r="T33" s="25" t="s">
        <v>18</v>
      </c>
      <c r="U33" s="792" t="s">
        <v>65</v>
      </c>
      <c r="V33" s="835"/>
      <c r="W33" s="835"/>
      <c r="X33" s="835"/>
      <c r="Y33" s="835"/>
      <c r="Z33" s="835"/>
      <c r="AA33" s="835"/>
      <c r="AB33" s="835"/>
      <c r="AC33" s="835"/>
      <c r="AD33" s="835"/>
      <c r="AE33" s="834"/>
      <c r="AF33" s="23" t="s">
        <v>12</v>
      </c>
      <c r="AG33" s="159"/>
      <c r="AH33" s="162"/>
      <c r="AI33" s="25" t="s">
        <v>18</v>
      </c>
      <c r="AJ33" s="792" t="s">
        <v>65</v>
      </c>
      <c r="AK33" s="835"/>
      <c r="AL33" s="835"/>
      <c r="AM33" s="835"/>
      <c r="AN33" s="835"/>
      <c r="AO33" s="835"/>
      <c r="AP33" s="835"/>
      <c r="AQ33" s="835"/>
      <c r="AR33" s="835"/>
      <c r="AS33" s="836"/>
      <c r="AT33" s="834"/>
      <c r="AU33" s="23" t="s">
        <v>12</v>
      </c>
      <c r="AV33" s="159"/>
      <c r="AW33" s="162"/>
      <c r="AX33" s="25" t="s">
        <v>18</v>
      </c>
      <c r="AY33" s="792" t="s">
        <v>65</v>
      </c>
      <c r="AZ33" s="835"/>
      <c r="BA33" s="835"/>
      <c r="BB33" s="835"/>
      <c r="BC33" s="835"/>
      <c r="BD33" s="835"/>
      <c r="BE33" s="835"/>
      <c r="BF33" s="835"/>
      <c r="BG33" s="835"/>
      <c r="BH33" s="836"/>
      <c r="BI33" s="834"/>
      <c r="BJ33" s="23" t="s">
        <v>12</v>
      </c>
      <c r="BK33" s="159"/>
      <c r="BL33" s="162"/>
      <c r="BM33" s="25" t="s">
        <v>18</v>
      </c>
      <c r="BN33" s="792" t="s">
        <v>65</v>
      </c>
      <c r="BO33" s="835"/>
      <c r="BP33" s="835"/>
      <c r="BQ33" s="835"/>
      <c r="BR33" s="835"/>
      <c r="BS33" s="835"/>
      <c r="BT33" s="835"/>
      <c r="BU33" s="835"/>
      <c r="BV33" s="835"/>
      <c r="BW33" s="836"/>
    </row>
    <row r="34" spans="1:75" ht="24.75" customHeight="1">
      <c r="A34" s="834"/>
      <c r="B34" s="23" t="s">
        <v>13</v>
      </c>
      <c r="C34" s="159"/>
      <c r="D34" s="27"/>
      <c r="E34" s="25" t="s">
        <v>143</v>
      </c>
      <c r="F34" s="792" t="s">
        <v>54</v>
      </c>
      <c r="G34" s="835"/>
      <c r="H34" s="835"/>
      <c r="I34" s="835"/>
      <c r="J34" s="835"/>
      <c r="K34" s="835"/>
      <c r="L34" s="835"/>
      <c r="M34" s="835"/>
      <c r="N34" s="835"/>
      <c r="O34" s="836"/>
      <c r="P34" s="811"/>
      <c r="Q34" s="812"/>
      <c r="R34" s="812"/>
      <c r="S34" s="812"/>
      <c r="T34" s="812"/>
      <c r="U34" s="812"/>
      <c r="V34" s="812"/>
      <c r="W34" s="812"/>
      <c r="X34" s="812"/>
      <c r="Y34" s="812"/>
      <c r="Z34" s="812"/>
      <c r="AA34" s="812"/>
      <c r="AB34" s="812"/>
      <c r="AC34" s="812"/>
      <c r="AD34" s="813"/>
      <c r="AE34" s="834"/>
      <c r="AF34" s="23" t="s">
        <v>13</v>
      </c>
      <c r="AG34" s="159"/>
      <c r="AH34" s="162"/>
      <c r="AI34" s="25" t="s">
        <v>143</v>
      </c>
      <c r="AJ34" s="792" t="s">
        <v>54</v>
      </c>
      <c r="AK34" s="835"/>
      <c r="AL34" s="835"/>
      <c r="AM34" s="835"/>
      <c r="AN34" s="835"/>
      <c r="AO34" s="835"/>
      <c r="AP34" s="835"/>
      <c r="AQ34" s="835"/>
      <c r="AR34" s="835"/>
      <c r="AS34" s="836"/>
      <c r="AT34" s="834"/>
      <c r="AU34" s="23" t="s">
        <v>13</v>
      </c>
      <c r="AV34" s="159"/>
      <c r="AW34" s="162"/>
      <c r="AX34" s="25" t="s">
        <v>143</v>
      </c>
      <c r="AY34" s="792" t="s">
        <v>54</v>
      </c>
      <c r="AZ34" s="835"/>
      <c r="BA34" s="835"/>
      <c r="BB34" s="835"/>
      <c r="BC34" s="835"/>
      <c r="BD34" s="835"/>
      <c r="BE34" s="835"/>
      <c r="BF34" s="835"/>
      <c r="BG34" s="835"/>
      <c r="BH34" s="836"/>
      <c r="BI34" s="834"/>
      <c r="BJ34" s="23" t="s">
        <v>13</v>
      </c>
      <c r="BK34" s="159"/>
      <c r="BL34" s="162"/>
      <c r="BM34" s="25" t="s">
        <v>143</v>
      </c>
      <c r="BN34" s="792" t="s">
        <v>54</v>
      </c>
      <c r="BO34" s="835"/>
      <c r="BP34" s="835"/>
      <c r="BQ34" s="835"/>
      <c r="BR34" s="835"/>
      <c r="BS34" s="835"/>
      <c r="BT34" s="835"/>
      <c r="BU34" s="835"/>
      <c r="BV34" s="835"/>
      <c r="BW34" s="836"/>
    </row>
    <row r="35" spans="1:75" ht="24.75" customHeight="1">
      <c r="A35" s="834"/>
      <c r="B35" s="23" t="s">
        <v>14</v>
      </c>
      <c r="C35" s="159"/>
      <c r="D35" s="27"/>
      <c r="E35" s="25" t="s">
        <v>143</v>
      </c>
      <c r="F35" s="792" t="s">
        <v>66</v>
      </c>
      <c r="G35" s="835"/>
      <c r="H35" s="835"/>
      <c r="I35" s="835"/>
      <c r="J35" s="835"/>
      <c r="K35" s="835"/>
      <c r="L35" s="835"/>
      <c r="M35" s="835"/>
      <c r="N35" s="835"/>
      <c r="O35" s="836"/>
      <c r="P35" s="814"/>
      <c r="Q35" s="815"/>
      <c r="R35" s="815"/>
      <c r="S35" s="815"/>
      <c r="T35" s="815"/>
      <c r="U35" s="815"/>
      <c r="V35" s="815"/>
      <c r="W35" s="815"/>
      <c r="X35" s="815"/>
      <c r="Y35" s="815"/>
      <c r="Z35" s="815"/>
      <c r="AA35" s="815"/>
      <c r="AB35" s="815"/>
      <c r="AC35" s="815"/>
      <c r="AD35" s="816"/>
      <c r="AE35" s="834"/>
      <c r="AF35" s="23" t="s">
        <v>14</v>
      </c>
      <c r="AG35" s="159"/>
      <c r="AH35" s="162"/>
      <c r="AI35" s="25" t="s">
        <v>143</v>
      </c>
      <c r="AJ35" s="792" t="s">
        <v>66</v>
      </c>
      <c r="AK35" s="835"/>
      <c r="AL35" s="835"/>
      <c r="AM35" s="835"/>
      <c r="AN35" s="835"/>
      <c r="AO35" s="835"/>
      <c r="AP35" s="835"/>
      <c r="AQ35" s="835"/>
      <c r="AR35" s="835"/>
      <c r="AS35" s="836"/>
      <c r="AT35" s="834"/>
      <c r="AU35" s="23" t="s">
        <v>14</v>
      </c>
      <c r="AV35" s="159"/>
      <c r="AW35" s="162"/>
      <c r="AX35" s="25" t="s">
        <v>143</v>
      </c>
      <c r="AY35" s="792" t="s">
        <v>66</v>
      </c>
      <c r="AZ35" s="835"/>
      <c r="BA35" s="835"/>
      <c r="BB35" s="835"/>
      <c r="BC35" s="835"/>
      <c r="BD35" s="835"/>
      <c r="BE35" s="835"/>
      <c r="BF35" s="835"/>
      <c r="BG35" s="835"/>
      <c r="BH35" s="836"/>
      <c r="BI35" s="834"/>
      <c r="BJ35" s="23" t="s">
        <v>14</v>
      </c>
      <c r="BK35" s="159"/>
      <c r="BL35" s="162"/>
      <c r="BM35" s="25" t="s">
        <v>143</v>
      </c>
      <c r="BN35" s="792" t="s">
        <v>66</v>
      </c>
      <c r="BO35" s="835"/>
      <c r="BP35" s="835"/>
      <c r="BQ35" s="835"/>
      <c r="BR35" s="835"/>
      <c r="BS35" s="835"/>
      <c r="BT35" s="835"/>
      <c r="BU35" s="835"/>
      <c r="BV35" s="835"/>
      <c r="BW35" s="836"/>
    </row>
    <row r="36" spans="1:75" ht="24.75" customHeight="1">
      <c r="A36" s="834"/>
      <c r="B36" s="23" t="s">
        <v>22</v>
      </c>
      <c r="C36" s="159"/>
      <c r="D36" s="27"/>
      <c r="E36" s="25" t="s">
        <v>20</v>
      </c>
      <c r="F36" s="792" t="s">
        <v>67</v>
      </c>
      <c r="G36" s="835"/>
      <c r="H36" s="835"/>
      <c r="I36" s="835"/>
      <c r="J36" s="835"/>
      <c r="K36" s="835"/>
      <c r="L36" s="835"/>
      <c r="M36" s="835"/>
      <c r="N36" s="835"/>
      <c r="O36" s="836"/>
      <c r="P36" s="817"/>
      <c r="Q36" s="804"/>
      <c r="R36" s="804"/>
      <c r="S36" s="804"/>
      <c r="T36" s="804"/>
      <c r="U36" s="804"/>
      <c r="V36" s="804"/>
      <c r="W36" s="804"/>
      <c r="X36" s="804"/>
      <c r="Y36" s="804"/>
      <c r="Z36" s="804"/>
      <c r="AA36" s="804"/>
      <c r="AB36" s="804"/>
      <c r="AC36" s="804"/>
      <c r="AD36" s="805"/>
      <c r="AE36" s="834"/>
      <c r="AF36" s="23" t="s">
        <v>22</v>
      </c>
      <c r="AG36" s="159"/>
      <c r="AH36" s="162"/>
      <c r="AI36" s="25" t="s">
        <v>20</v>
      </c>
      <c r="AJ36" s="792" t="s">
        <v>67</v>
      </c>
      <c r="AK36" s="835"/>
      <c r="AL36" s="835"/>
      <c r="AM36" s="835"/>
      <c r="AN36" s="835"/>
      <c r="AO36" s="835"/>
      <c r="AP36" s="835"/>
      <c r="AQ36" s="835"/>
      <c r="AR36" s="835"/>
      <c r="AS36" s="836"/>
      <c r="AT36" s="834"/>
      <c r="AU36" s="23" t="s">
        <v>22</v>
      </c>
      <c r="AV36" s="159"/>
      <c r="AW36" s="162"/>
      <c r="AX36" s="25" t="s">
        <v>20</v>
      </c>
      <c r="AY36" s="792" t="s">
        <v>67</v>
      </c>
      <c r="AZ36" s="835"/>
      <c r="BA36" s="835"/>
      <c r="BB36" s="835"/>
      <c r="BC36" s="835"/>
      <c r="BD36" s="835"/>
      <c r="BE36" s="835"/>
      <c r="BF36" s="835"/>
      <c r="BG36" s="835"/>
      <c r="BH36" s="836"/>
      <c r="BI36" s="834"/>
      <c r="BJ36" s="23" t="s">
        <v>22</v>
      </c>
      <c r="BK36" s="159"/>
      <c r="BL36" s="162"/>
      <c r="BM36" s="25" t="s">
        <v>20</v>
      </c>
      <c r="BN36" s="792" t="s">
        <v>67</v>
      </c>
      <c r="BO36" s="835"/>
      <c r="BP36" s="835"/>
      <c r="BQ36" s="835"/>
      <c r="BR36" s="835"/>
      <c r="BS36" s="835"/>
      <c r="BT36" s="835"/>
      <c r="BU36" s="835"/>
      <c r="BV36" s="835"/>
      <c r="BW36" s="836"/>
    </row>
    <row r="37" spans="1:75" ht="24.75" customHeight="1">
      <c r="A37" s="789" t="s">
        <v>138</v>
      </c>
      <c r="B37" s="158"/>
      <c r="C37" s="159"/>
      <c r="D37" s="792"/>
      <c r="E37" s="793"/>
      <c r="F37" s="794" t="s">
        <v>369</v>
      </c>
      <c r="G37" s="794"/>
      <c r="H37" s="795"/>
      <c r="I37" s="795"/>
      <c r="J37" s="794" t="s">
        <v>280</v>
      </c>
      <c r="K37" s="794"/>
      <c r="L37" s="794"/>
      <c r="M37" s="796"/>
      <c r="N37" s="797"/>
      <c r="O37" s="798"/>
      <c r="P37" s="789" t="s">
        <v>138</v>
      </c>
      <c r="Q37" s="158"/>
      <c r="R37" s="159"/>
      <c r="S37" s="792"/>
      <c r="T37" s="793"/>
      <c r="U37" s="794" t="s">
        <v>369</v>
      </c>
      <c r="V37" s="794"/>
      <c r="W37" s="795"/>
      <c r="X37" s="795"/>
      <c r="Y37" s="794" t="s">
        <v>280</v>
      </c>
      <c r="Z37" s="794"/>
      <c r="AA37" s="794"/>
      <c r="AB37" s="796"/>
      <c r="AC37" s="797"/>
      <c r="AD37" s="798"/>
      <c r="AE37" s="789" t="s">
        <v>138</v>
      </c>
      <c r="AF37" s="158"/>
      <c r="AG37" s="159"/>
      <c r="AH37" s="792"/>
      <c r="AI37" s="793"/>
      <c r="AJ37" s="794" t="s">
        <v>369</v>
      </c>
      <c r="AK37" s="794"/>
      <c r="AL37" s="795"/>
      <c r="AM37" s="795"/>
      <c r="AN37" s="794" t="s">
        <v>280</v>
      </c>
      <c r="AO37" s="794"/>
      <c r="AP37" s="794"/>
      <c r="AQ37" s="796"/>
      <c r="AR37" s="797"/>
      <c r="AS37" s="798"/>
      <c r="AT37" s="789" t="s">
        <v>138</v>
      </c>
      <c r="AU37" s="158"/>
      <c r="AV37" s="159"/>
      <c r="AW37" s="792"/>
      <c r="AX37" s="793"/>
      <c r="AY37" s="794" t="s">
        <v>369</v>
      </c>
      <c r="AZ37" s="794"/>
      <c r="BA37" s="795"/>
      <c r="BB37" s="795"/>
      <c r="BC37" s="794" t="s">
        <v>280</v>
      </c>
      <c r="BD37" s="794"/>
      <c r="BE37" s="794"/>
      <c r="BF37" s="796"/>
      <c r="BG37" s="797"/>
      <c r="BH37" s="798"/>
      <c r="BI37" s="789" t="s">
        <v>138</v>
      </c>
      <c r="BJ37" s="158"/>
      <c r="BK37" s="159"/>
      <c r="BL37" s="792"/>
      <c r="BM37" s="793"/>
      <c r="BN37" s="794" t="s">
        <v>369</v>
      </c>
      <c r="BO37" s="794"/>
      <c r="BP37" s="795"/>
      <c r="BQ37" s="795"/>
      <c r="BR37" s="794" t="s">
        <v>280</v>
      </c>
      <c r="BS37" s="794"/>
      <c r="BT37" s="794"/>
      <c r="BU37" s="796"/>
      <c r="BV37" s="797"/>
      <c r="BW37" s="798"/>
    </row>
    <row r="38" spans="1:75" ht="24.75" customHeight="1">
      <c r="A38" s="790"/>
      <c r="B38" s="158"/>
      <c r="C38" s="159"/>
      <c r="D38" s="792"/>
      <c r="E38" s="793"/>
      <c r="F38" s="794" t="s">
        <v>369</v>
      </c>
      <c r="G38" s="794"/>
      <c r="H38" s="795"/>
      <c r="I38" s="795"/>
      <c r="J38" s="794" t="s">
        <v>280</v>
      </c>
      <c r="K38" s="794"/>
      <c r="L38" s="794"/>
      <c r="M38" s="796"/>
      <c r="N38" s="797"/>
      <c r="O38" s="798"/>
      <c r="P38" s="790"/>
      <c r="Q38" s="158"/>
      <c r="R38" s="159"/>
      <c r="S38" s="792"/>
      <c r="T38" s="793"/>
      <c r="U38" s="794" t="s">
        <v>369</v>
      </c>
      <c r="V38" s="794"/>
      <c r="W38" s="795"/>
      <c r="X38" s="795"/>
      <c r="Y38" s="794" t="s">
        <v>280</v>
      </c>
      <c r="Z38" s="794"/>
      <c r="AA38" s="794"/>
      <c r="AB38" s="796"/>
      <c r="AC38" s="797"/>
      <c r="AD38" s="798"/>
      <c r="AE38" s="790"/>
      <c r="AF38" s="158"/>
      <c r="AG38" s="159"/>
      <c r="AH38" s="792"/>
      <c r="AI38" s="793"/>
      <c r="AJ38" s="794" t="s">
        <v>369</v>
      </c>
      <c r="AK38" s="794"/>
      <c r="AL38" s="795"/>
      <c r="AM38" s="795"/>
      <c r="AN38" s="794" t="s">
        <v>280</v>
      </c>
      <c r="AO38" s="794"/>
      <c r="AP38" s="794"/>
      <c r="AQ38" s="796"/>
      <c r="AR38" s="797"/>
      <c r="AS38" s="798"/>
      <c r="AT38" s="790"/>
      <c r="AU38" s="158"/>
      <c r="AV38" s="159"/>
      <c r="AW38" s="792"/>
      <c r="AX38" s="793"/>
      <c r="AY38" s="794" t="s">
        <v>369</v>
      </c>
      <c r="AZ38" s="794"/>
      <c r="BA38" s="795"/>
      <c r="BB38" s="795"/>
      <c r="BC38" s="794" t="s">
        <v>280</v>
      </c>
      <c r="BD38" s="794"/>
      <c r="BE38" s="794"/>
      <c r="BF38" s="796"/>
      <c r="BG38" s="797"/>
      <c r="BH38" s="798"/>
      <c r="BI38" s="790"/>
      <c r="BJ38" s="158"/>
      <c r="BK38" s="159"/>
      <c r="BL38" s="792"/>
      <c r="BM38" s="793"/>
      <c r="BN38" s="794" t="s">
        <v>369</v>
      </c>
      <c r="BO38" s="794"/>
      <c r="BP38" s="795"/>
      <c r="BQ38" s="795"/>
      <c r="BR38" s="794" t="s">
        <v>280</v>
      </c>
      <c r="BS38" s="794"/>
      <c r="BT38" s="794"/>
      <c r="BU38" s="796"/>
      <c r="BV38" s="797"/>
      <c r="BW38" s="798"/>
    </row>
    <row r="39" spans="1:75" ht="24.75" customHeight="1">
      <c r="A39" s="790"/>
      <c r="B39" s="158"/>
      <c r="C39" s="159"/>
      <c r="D39" s="792"/>
      <c r="E39" s="793"/>
      <c r="F39" s="794" t="s">
        <v>369</v>
      </c>
      <c r="G39" s="794"/>
      <c r="H39" s="795"/>
      <c r="I39" s="795"/>
      <c r="J39" s="794" t="s">
        <v>280</v>
      </c>
      <c r="K39" s="794"/>
      <c r="L39" s="794"/>
      <c r="M39" s="796"/>
      <c r="N39" s="797"/>
      <c r="O39" s="798"/>
      <c r="P39" s="790"/>
      <c r="Q39" s="158"/>
      <c r="R39" s="159"/>
      <c r="S39" s="792"/>
      <c r="T39" s="793"/>
      <c r="U39" s="794" t="s">
        <v>369</v>
      </c>
      <c r="V39" s="794"/>
      <c r="W39" s="795"/>
      <c r="X39" s="795"/>
      <c r="Y39" s="794" t="s">
        <v>280</v>
      </c>
      <c r="Z39" s="794"/>
      <c r="AA39" s="794"/>
      <c r="AB39" s="796"/>
      <c r="AC39" s="797"/>
      <c r="AD39" s="798"/>
      <c r="AE39" s="790"/>
      <c r="AF39" s="158"/>
      <c r="AG39" s="159"/>
      <c r="AH39" s="792"/>
      <c r="AI39" s="793"/>
      <c r="AJ39" s="794" t="s">
        <v>369</v>
      </c>
      <c r="AK39" s="794"/>
      <c r="AL39" s="795"/>
      <c r="AM39" s="795"/>
      <c r="AN39" s="794" t="s">
        <v>280</v>
      </c>
      <c r="AO39" s="794"/>
      <c r="AP39" s="794"/>
      <c r="AQ39" s="796"/>
      <c r="AR39" s="797"/>
      <c r="AS39" s="798"/>
      <c r="AT39" s="790"/>
      <c r="AU39" s="158"/>
      <c r="AV39" s="159"/>
      <c r="AW39" s="792"/>
      <c r="AX39" s="793"/>
      <c r="AY39" s="794" t="s">
        <v>369</v>
      </c>
      <c r="AZ39" s="794"/>
      <c r="BA39" s="795"/>
      <c r="BB39" s="795"/>
      <c r="BC39" s="794" t="s">
        <v>280</v>
      </c>
      <c r="BD39" s="794"/>
      <c r="BE39" s="794"/>
      <c r="BF39" s="796"/>
      <c r="BG39" s="797"/>
      <c r="BH39" s="798"/>
      <c r="BI39" s="790"/>
      <c r="BJ39" s="158"/>
      <c r="BK39" s="159"/>
      <c r="BL39" s="792"/>
      <c r="BM39" s="793"/>
      <c r="BN39" s="794" t="s">
        <v>369</v>
      </c>
      <c r="BO39" s="794"/>
      <c r="BP39" s="795"/>
      <c r="BQ39" s="795"/>
      <c r="BR39" s="794" t="s">
        <v>280</v>
      </c>
      <c r="BS39" s="794"/>
      <c r="BT39" s="794"/>
      <c r="BU39" s="796"/>
      <c r="BV39" s="797"/>
      <c r="BW39" s="798"/>
    </row>
    <row r="40" spans="1:75" ht="24.75" customHeight="1">
      <c r="A40" s="791"/>
      <c r="B40" s="158"/>
      <c r="C40" s="159"/>
      <c r="D40" s="792"/>
      <c r="E40" s="793"/>
      <c r="F40" s="794" t="s">
        <v>369</v>
      </c>
      <c r="G40" s="794"/>
      <c r="H40" s="795"/>
      <c r="I40" s="795"/>
      <c r="J40" s="794" t="s">
        <v>280</v>
      </c>
      <c r="K40" s="794"/>
      <c r="L40" s="794"/>
      <c r="M40" s="796"/>
      <c r="N40" s="797"/>
      <c r="O40" s="798"/>
      <c r="P40" s="791"/>
      <c r="Q40" s="158"/>
      <c r="R40" s="159"/>
      <c r="S40" s="792"/>
      <c r="T40" s="793"/>
      <c r="U40" s="794" t="s">
        <v>369</v>
      </c>
      <c r="V40" s="794"/>
      <c r="W40" s="795"/>
      <c r="X40" s="795"/>
      <c r="Y40" s="794" t="s">
        <v>280</v>
      </c>
      <c r="Z40" s="794"/>
      <c r="AA40" s="794"/>
      <c r="AB40" s="796"/>
      <c r="AC40" s="797"/>
      <c r="AD40" s="798"/>
      <c r="AE40" s="791"/>
      <c r="AF40" s="158"/>
      <c r="AG40" s="159"/>
      <c r="AH40" s="792"/>
      <c r="AI40" s="793"/>
      <c r="AJ40" s="794" t="s">
        <v>369</v>
      </c>
      <c r="AK40" s="794"/>
      <c r="AL40" s="795"/>
      <c r="AM40" s="795"/>
      <c r="AN40" s="794" t="s">
        <v>280</v>
      </c>
      <c r="AO40" s="794"/>
      <c r="AP40" s="794"/>
      <c r="AQ40" s="796"/>
      <c r="AR40" s="797"/>
      <c r="AS40" s="798"/>
      <c r="AT40" s="791"/>
      <c r="AU40" s="158"/>
      <c r="AV40" s="159"/>
      <c r="AW40" s="792"/>
      <c r="AX40" s="793"/>
      <c r="AY40" s="794" t="s">
        <v>369</v>
      </c>
      <c r="AZ40" s="794"/>
      <c r="BA40" s="795"/>
      <c r="BB40" s="795"/>
      <c r="BC40" s="794" t="s">
        <v>280</v>
      </c>
      <c r="BD40" s="794"/>
      <c r="BE40" s="794"/>
      <c r="BF40" s="796"/>
      <c r="BG40" s="797"/>
      <c r="BH40" s="798"/>
      <c r="BI40" s="791"/>
      <c r="BJ40" s="158"/>
      <c r="BK40" s="159"/>
      <c r="BL40" s="792"/>
      <c r="BM40" s="793"/>
      <c r="BN40" s="794" t="s">
        <v>369</v>
      </c>
      <c r="BO40" s="794"/>
      <c r="BP40" s="795"/>
      <c r="BQ40" s="795"/>
      <c r="BR40" s="794" t="s">
        <v>280</v>
      </c>
      <c r="BS40" s="794"/>
      <c r="BT40" s="794"/>
      <c r="BU40" s="796"/>
      <c r="BV40" s="797"/>
      <c r="BW40" s="798"/>
    </row>
    <row r="41" spans="1:75" ht="24.75" customHeight="1">
      <c r="A41" s="789" t="s">
        <v>356</v>
      </c>
      <c r="B41" s="314"/>
      <c r="C41" s="315"/>
      <c r="D41" s="803"/>
      <c r="E41" s="851"/>
      <c r="F41" s="856"/>
      <c r="G41" s="857"/>
      <c r="H41" s="837"/>
      <c r="I41" s="837"/>
      <c r="J41" s="837"/>
      <c r="K41" s="837"/>
      <c r="L41" s="837"/>
      <c r="M41" s="837"/>
      <c r="N41" s="837"/>
      <c r="O41" s="838"/>
      <c r="P41" s="789" t="s">
        <v>356</v>
      </c>
      <c r="Q41" s="314"/>
      <c r="R41" s="315"/>
      <c r="S41" s="803"/>
      <c r="T41" s="851"/>
      <c r="U41" s="856"/>
      <c r="V41" s="857"/>
      <c r="W41" s="837"/>
      <c r="X41" s="837"/>
      <c r="Y41" s="837"/>
      <c r="Z41" s="837"/>
      <c r="AA41" s="837"/>
      <c r="AB41" s="837"/>
      <c r="AC41" s="837"/>
      <c r="AD41" s="838"/>
      <c r="AE41" s="789" t="s">
        <v>356</v>
      </c>
      <c r="AF41" s="314"/>
      <c r="AG41" s="315"/>
      <c r="AH41" s="803"/>
      <c r="AI41" s="851"/>
      <c r="AJ41" s="856"/>
      <c r="AK41" s="857"/>
      <c r="AL41" s="837"/>
      <c r="AM41" s="837"/>
      <c r="AN41" s="837"/>
      <c r="AO41" s="837"/>
      <c r="AP41" s="837"/>
      <c r="AQ41" s="837"/>
      <c r="AR41" s="837"/>
      <c r="AS41" s="838"/>
      <c r="AT41" s="789" t="s">
        <v>356</v>
      </c>
      <c r="AU41" s="314"/>
      <c r="AV41" s="315"/>
      <c r="AW41" s="803"/>
      <c r="AX41" s="851"/>
      <c r="AY41" s="856"/>
      <c r="AZ41" s="857"/>
      <c r="BA41" s="837"/>
      <c r="BB41" s="837"/>
      <c r="BC41" s="837"/>
      <c r="BD41" s="837"/>
      <c r="BE41" s="837"/>
      <c r="BF41" s="837"/>
      <c r="BG41" s="837"/>
      <c r="BH41" s="838"/>
      <c r="BI41" s="789" t="s">
        <v>356</v>
      </c>
      <c r="BJ41" s="314"/>
      <c r="BK41" s="315"/>
      <c r="BL41" s="803"/>
      <c r="BM41" s="851"/>
      <c r="BN41" s="856"/>
      <c r="BO41" s="857"/>
      <c r="BP41" s="837"/>
      <c r="BQ41" s="837"/>
      <c r="BR41" s="837"/>
      <c r="BS41" s="837"/>
      <c r="BT41" s="837"/>
      <c r="BU41" s="837"/>
      <c r="BV41" s="837"/>
      <c r="BW41" s="838"/>
    </row>
    <row r="42" spans="1:75" ht="24.75" customHeight="1">
      <c r="A42" s="790"/>
      <c r="B42" s="158"/>
      <c r="C42" s="159"/>
      <c r="D42" s="792"/>
      <c r="E42" s="793"/>
      <c r="F42" s="858"/>
      <c r="G42" s="837"/>
      <c r="H42" s="837"/>
      <c r="I42" s="837"/>
      <c r="J42" s="837"/>
      <c r="K42" s="837"/>
      <c r="L42" s="837"/>
      <c r="M42" s="837"/>
      <c r="N42" s="837"/>
      <c r="O42" s="838"/>
      <c r="P42" s="790"/>
      <c r="Q42" s="158"/>
      <c r="R42" s="159"/>
      <c r="S42" s="792"/>
      <c r="T42" s="793"/>
      <c r="U42" s="858"/>
      <c r="V42" s="837"/>
      <c r="W42" s="837"/>
      <c r="X42" s="837"/>
      <c r="Y42" s="837"/>
      <c r="Z42" s="837"/>
      <c r="AA42" s="837"/>
      <c r="AB42" s="837"/>
      <c r="AC42" s="837"/>
      <c r="AD42" s="838"/>
      <c r="AE42" s="790"/>
      <c r="AF42" s="158"/>
      <c r="AG42" s="159"/>
      <c r="AH42" s="792"/>
      <c r="AI42" s="793"/>
      <c r="AJ42" s="858"/>
      <c r="AK42" s="837"/>
      <c r="AL42" s="837"/>
      <c r="AM42" s="837"/>
      <c r="AN42" s="837"/>
      <c r="AO42" s="837"/>
      <c r="AP42" s="837"/>
      <c r="AQ42" s="837"/>
      <c r="AR42" s="837"/>
      <c r="AS42" s="838"/>
      <c r="AT42" s="790"/>
      <c r="AU42" s="158"/>
      <c r="AV42" s="159"/>
      <c r="AW42" s="792"/>
      <c r="AX42" s="793"/>
      <c r="AY42" s="858"/>
      <c r="AZ42" s="837"/>
      <c r="BA42" s="837"/>
      <c r="BB42" s="837"/>
      <c r="BC42" s="837"/>
      <c r="BD42" s="837"/>
      <c r="BE42" s="837"/>
      <c r="BF42" s="837"/>
      <c r="BG42" s="837"/>
      <c r="BH42" s="838"/>
      <c r="BI42" s="790"/>
      <c r="BJ42" s="158"/>
      <c r="BK42" s="159"/>
      <c r="BL42" s="792"/>
      <c r="BM42" s="793"/>
      <c r="BN42" s="858"/>
      <c r="BO42" s="837"/>
      <c r="BP42" s="837"/>
      <c r="BQ42" s="837"/>
      <c r="BR42" s="837"/>
      <c r="BS42" s="837"/>
      <c r="BT42" s="837"/>
      <c r="BU42" s="837"/>
      <c r="BV42" s="837"/>
      <c r="BW42" s="838"/>
    </row>
    <row r="43" spans="1:75" ht="24.75" customHeight="1">
      <c r="A43" s="790"/>
      <c r="B43" s="158"/>
      <c r="C43" s="159"/>
      <c r="D43" s="792"/>
      <c r="E43" s="793"/>
      <c r="F43" s="858"/>
      <c r="G43" s="837"/>
      <c r="H43" s="837"/>
      <c r="I43" s="837"/>
      <c r="J43" s="837"/>
      <c r="K43" s="837"/>
      <c r="L43" s="837"/>
      <c r="M43" s="837"/>
      <c r="N43" s="837"/>
      <c r="O43" s="838"/>
      <c r="P43" s="790"/>
      <c r="Q43" s="158"/>
      <c r="R43" s="159"/>
      <c r="S43" s="792"/>
      <c r="T43" s="793"/>
      <c r="U43" s="858"/>
      <c r="V43" s="837"/>
      <c r="W43" s="837"/>
      <c r="X43" s="837"/>
      <c r="Y43" s="837"/>
      <c r="Z43" s="837"/>
      <c r="AA43" s="837"/>
      <c r="AB43" s="837"/>
      <c r="AC43" s="837"/>
      <c r="AD43" s="838"/>
      <c r="AE43" s="790"/>
      <c r="AF43" s="158"/>
      <c r="AG43" s="159"/>
      <c r="AH43" s="792"/>
      <c r="AI43" s="793"/>
      <c r="AJ43" s="858"/>
      <c r="AK43" s="837"/>
      <c r="AL43" s="837"/>
      <c r="AM43" s="837"/>
      <c r="AN43" s="837"/>
      <c r="AO43" s="837"/>
      <c r="AP43" s="837"/>
      <c r="AQ43" s="837"/>
      <c r="AR43" s="837"/>
      <c r="AS43" s="838"/>
      <c r="AT43" s="790"/>
      <c r="AU43" s="158"/>
      <c r="AV43" s="159"/>
      <c r="AW43" s="792"/>
      <c r="AX43" s="793"/>
      <c r="AY43" s="858"/>
      <c r="AZ43" s="837"/>
      <c r="BA43" s="837"/>
      <c r="BB43" s="837"/>
      <c r="BC43" s="837"/>
      <c r="BD43" s="837"/>
      <c r="BE43" s="837"/>
      <c r="BF43" s="837"/>
      <c r="BG43" s="837"/>
      <c r="BH43" s="838"/>
      <c r="BI43" s="790"/>
      <c r="BJ43" s="158"/>
      <c r="BK43" s="159"/>
      <c r="BL43" s="792"/>
      <c r="BM43" s="793"/>
      <c r="BN43" s="858"/>
      <c r="BO43" s="837"/>
      <c r="BP43" s="837"/>
      <c r="BQ43" s="837"/>
      <c r="BR43" s="837"/>
      <c r="BS43" s="837"/>
      <c r="BT43" s="837"/>
      <c r="BU43" s="837"/>
      <c r="BV43" s="837"/>
      <c r="BW43" s="838"/>
    </row>
    <row r="44" spans="1:75" ht="24.75" customHeight="1" thickBot="1">
      <c r="A44" s="855"/>
      <c r="B44" s="160"/>
      <c r="C44" s="161"/>
      <c r="D44" s="859"/>
      <c r="E44" s="860"/>
      <c r="F44" s="861"/>
      <c r="G44" s="862"/>
      <c r="H44" s="862"/>
      <c r="I44" s="862"/>
      <c r="J44" s="862"/>
      <c r="K44" s="862"/>
      <c r="L44" s="862"/>
      <c r="M44" s="862"/>
      <c r="N44" s="862"/>
      <c r="O44" s="863"/>
      <c r="P44" s="855"/>
      <c r="Q44" s="160"/>
      <c r="R44" s="161"/>
      <c r="S44" s="859"/>
      <c r="T44" s="860"/>
      <c r="U44" s="861"/>
      <c r="V44" s="862"/>
      <c r="W44" s="862"/>
      <c r="X44" s="862"/>
      <c r="Y44" s="862"/>
      <c r="Z44" s="862"/>
      <c r="AA44" s="862"/>
      <c r="AB44" s="862"/>
      <c r="AC44" s="862"/>
      <c r="AD44" s="863"/>
      <c r="AE44" s="855"/>
      <c r="AF44" s="160"/>
      <c r="AG44" s="161"/>
      <c r="AH44" s="859"/>
      <c r="AI44" s="860"/>
      <c r="AJ44" s="861"/>
      <c r="AK44" s="862"/>
      <c r="AL44" s="862"/>
      <c r="AM44" s="862"/>
      <c r="AN44" s="862"/>
      <c r="AO44" s="862"/>
      <c r="AP44" s="862"/>
      <c r="AQ44" s="862"/>
      <c r="AR44" s="862"/>
      <c r="AS44" s="863"/>
      <c r="AT44" s="855"/>
      <c r="AU44" s="160"/>
      <c r="AV44" s="161"/>
      <c r="AW44" s="859"/>
      <c r="AX44" s="860"/>
      <c r="AY44" s="861"/>
      <c r="AZ44" s="862"/>
      <c r="BA44" s="862"/>
      <c r="BB44" s="862"/>
      <c r="BC44" s="862"/>
      <c r="BD44" s="862"/>
      <c r="BE44" s="862"/>
      <c r="BF44" s="862"/>
      <c r="BG44" s="862"/>
      <c r="BH44" s="863"/>
      <c r="BI44" s="855"/>
      <c r="BJ44" s="160"/>
      <c r="BK44" s="161"/>
      <c r="BL44" s="859"/>
      <c r="BM44" s="860"/>
      <c r="BN44" s="861"/>
      <c r="BO44" s="862"/>
      <c r="BP44" s="862"/>
      <c r="BQ44" s="862"/>
      <c r="BR44" s="862"/>
      <c r="BS44" s="862"/>
      <c r="BT44" s="862"/>
      <c r="BU44" s="862"/>
      <c r="BV44" s="862"/>
      <c r="BW44" s="863"/>
    </row>
    <row r="45" spans="1:75" ht="24.75" customHeight="1"/>
    <row r="48" spans="1:75">
      <c r="A48" s="166">
        <v>0.27083333333333331</v>
      </c>
      <c r="B48" s="228">
        <v>0.83333333333333337</v>
      </c>
      <c r="C48" s="4" t="s">
        <v>68</v>
      </c>
      <c r="F48" s="4">
        <f>食事申込書!K10</f>
        <v>0</v>
      </c>
      <c r="G48" s="4">
        <f>食事申込書!L10</f>
        <v>0</v>
      </c>
      <c r="H48" s="4">
        <f>食事申込書!M10</f>
        <v>0</v>
      </c>
      <c r="I48" s="4">
        <f>食事申込書!N10</f>
        <v>0</v>
      </c>
      <c r="J48" s="4">
        <f>食事申込書!O10</f>
        <v>0</v>
      </c>
    </row>
    <row r="49" spans="1:3">
      <c r="A49" s="166">
        <v>0.28125</v>
      </c>
      <c r="B49" s="228">
        <v>0.91666666666666663</v>
      </c>
      <c r="C49" s="4" t="s">
        <v>66</v>
      </c>
    </row>
    <row r="50" spans="1:3">
      <c r="A50" s="166">
        <v>0.29166666666666669</v>
      </c>
      <c r="C50" s="4" t="s">
        <v>350</v>
      </c>
    </row>
    <row r="51" spans="1:3">
      <c r="A51" s="166">
        <v>0.30208333333333331</v>
      </c>
      <c r="C51" s="4" t="s">
        <v>351</v>
      </c>
    </row>
    <row r="52" spans="1:3">
      <c r="A52" s="166">
        <v>0.3125</v>
      </c>
      <c r="C52" s="4" t="s">
        <v>352</v>
      </c>
    </row>
    <row r="53" spans="1:3">
      <c r="A53" s="166">
        <v>0.32291666666666669</v>
      </c>
    </row>
    <row r="54" spans="1:3">
      <c r="A54" s="166">
        <v>0.33333333333333331</v>
      </c>
    </row>
    <row r="55" spans="1:3">
      <c r="A55" s="166">
        <v>0.34375</v>
      </c>
    </row>
    <row r="56" spans="1:3">
      <c r="A56" s="166">
        <v>0.35416666666666669</v>
      </c>
    </row>
    <row r="57" spans="1:3">
      <c r="A57" s="166">
        <v>0.36458333333333331</v>
      </c>
    </row>
    <row r="58" spans="1:3">
      <c r="A58" s="166">
        <v>0.375</v>
      </c>
    </row>
    <row r="59" spans="1:3">
      <c r="A59" s="166">
        <v>0.38541666666666669</v>
      </c>
    </row>
    <row r="60" spans="1:3">
      <c r="A60" s="166">
        <v>0.39583333333333331</v>
      </c>
    </row>
    <row r="61" spans="1:3">
      <c r="A61" s="166">
        <v>0.40625</v>
      </c>
    </row>
    <row r="62" spans="1:3">
      <c r="A62" s="166">
        <v>0.41666666666666669</v>
      </c>
    </row>
    <row r="63" spans="1:3">
      <c r="A63" s="166">
        <v>0.42708333333333331</v>
      </c>
    </row>
    <row r="64" spans="1:3">
      <c r="A64" s="166">
        <v>0.4375</v>
      </c>
    </row>
    <row r="65" spans="1:1">
      <c r="A65" s="166">
        <v>0.44791666666666669</v>
      </c>
    </row>
    <row r="66" spans="1:1">
      <c r="A66" s="166">
        <v>0.45833333333333331</v>
      </c>
    </row>
    <row r="67" spans="1:1">
      <c r="A67" s="166">
        <v>0.46875</v>
      </c>
    </row>
    <row r="68" spans="1:1">
      <c r="A68" s="166">
        <v>0.47916666666666669</v>
      </c>
    </row>
    <row r="69" spans="1:1">
      <c r="A69" s="166">
        <v>0.48958333333333331</v>
      </c>
    </row>
    <row r="70" spans="1:1">
      <c r="A70" s="166">
        <v>0.5</v>
      </c>
    </row>
    <row r="71" spans="1:1">
      <c r="A71" s="166">
        <v>0.51041666666666663</v>
      </c>
    </row>
    <row r="72" spans="1:1">
      <c r="A72" s="166">
        <v>0.52083333333333337</v>
      </c>
    </row>
    <row r="73" spans="1:1">
      <c r="A73" s="166">
        <v>0.53125</v>
      </c>
    </row>
    <row r="74" spans="1:1">
      <c r="A74" s="166">
        <v>0.54166666666666663</v>
      </c>
    </row>
    <row r="75" spans="1:1">
      <c r="A75" s="166">
        <v>0.55208333333333337</v>
      </c>
    </row>
    <row r="76" spans="1:1">
      <c r="A76" s="166">
        <v>0.5625</v>
      </c>
    </row>
    <row r="77" spans="1:1">
      <c r="A77" s="166">
        <v>0.57291666666666663</v>
      </c>
    </row>
    <row r="78" spans="1:1">
      <c r="A78" s="166">
        <v>0.58333333333333337</v>
      </c>
    </row>
    <row r="79" spans="1:1">
      <c r="A79" s="166">
        <v>0.59375</v>
      </c>
    </row>
    <row r="80" spans="1:1">
      <c r="A80" s="166">
        <v>0.60416666666666663</v>
      </c>
    </row>
    <row r="81" spans="1:1">
      <c r="A81" s="166">
        <v>0.61458333333333337</v>
      </c>
    </row>
    <row r="82" spans="1:1">
      <c r="A82" s="166">
        <v>0.625</v>
      </c>
    </row>
    <row r="83" spans="1:1">
      <c r="A83" s="166">
        <v>0.63541666666666663</v>
      </c>
    </row>
    <row r="84" spans="1:1">
      <c r="A84" s="166">
        <v>0.64583333333333337</v>
      </c>
    </row>
    <row r="85" spans="1:1">
      <c r="A85" s="166">
        <v>0.65625</v>
      </c>
    </row>
    <row r="86" spans="1:1">
      <c r="A86" s="166">
        <v>0.66666666666666663</v>
      </c>
    </row>
    <row r="87" spans="1:1">
      <c r="A87" s="166">
        <v>0.67708333333333337</v>
      </c>
    </row>
    <row r="88" spans="1:1">
      <c r="A88" s="166">
        <v>0.6875</v>
      </c>
    </row>
    <row r="89" spans="1:1">
      <c r="A89" s="166">
        <v>0.69791666666666663</v>
      </c>
    </row>
    <row r="90" spans="1:1">
      <c r="A90" s="166">
        <v>0.70833333333333337</v>
      </c>
    </row>
    <row r="91" spans="1:1">
      <c r="A91" s="166">
        <v>0.71875</v>
      </c>
    </row>
    <row r="92" spans="1:1">
      <c r="A92" s="166">
        <v>0.72916666666666663</v>
      </c>
    </row>
    <row r="93" spans="1:1">
      <c r="A93" s="166">
        <v>0.73958333333333337</v>
      </c>
    </row>
    <row r="94" spans="1:1">
      <c r="A94" s="166">
        <v>0.75</v>
      </c>
    </row>
    <row r="95" spans="1:1">
      <c r="A95" s="166">
        <v>0.76041666666666663</v>
      </c>
    </row>
    <row r="96" spans="1:1">
      <c r="A96" s="166">
        <v>0.77083333333333337</v>
      </c>
    </row>
    <row r="97" spans="1:1">
      <c r="A97" s="166">
        <v>0.78125</v>
      </c>
    </row>
    <row r="98" spans="1:1">
      <c r="A98" s="166">
        <v>0.79166666666666663</v>
      </c>
    </row>
    <row r="99" spans="1:1">
      <c r="A99" s="166">
        <v>0.80208333333333337</v>
      </c>
    </row>
    <row r="100" spans="1:1">
      <c r="A100" s="166">
        <v>0.8125</v>
      </c>
    </row>
    <row r="101" spans="1:1">
      <c r="A101" s="166">
        <v>0.82291666666666663</v>
      </c>
    </row>
    <row r="102" spans="1:1">
      <c r="A102" s="166">
        <v>0.83333333333333337</v>
      </c>
    </row>
    <row r="103" spans="1:1">
      <c r="A103" s="166">
        <v>0.84375</v>
      </c>
    </row>
    <row r="104" spans="1:1">
      <c r="A104" s="166">
        <v>0.85416666666666663</v>
      </c>
    </row>
    <row r="105" spans="1:1">
      <c r="A105" s="166">
        <v>0.86458333333333337</v>
      </c>
    </row>
    <row r="106" spans="1:1">
      <c r="A106" s="166">
        <v>0.875</v>
      </c>
    </row>
    <row r="107" spans="1:1">
      <c r="A107" s="166">
        <v>0.88541666666666663</v>
      </c>
    </row>
    <row r="108" spans="1:1">
      <c r="A108" s="166">
        <v>0.89583333333333337</v>
      </c>
    </row>
    <row r="109" spans="1:1">
      <c r="A109" s="166">
        <v>0.90625</v>
      </c>
    </row>
    <row r="110" spans="1:1">
      <c r="A110" s="166">
        <v>0.91666666666666663</v>
      </c>
    </row>
    <row r="111" spans="1:1">
      <c r="A111" s="4">
        <v>0.92708333333333337</v>
      </c>
    </row>
    <row r="112" spans="1:1">
      <c r="A112" s="4">
        <v>0.9375</v>
      </c>
    </row>
    <row r="113" spans="1:1">
      <c r="A113" s="4">
        <v>0.94791666666666663</v>
      </c>
    </row>
    <row r="114" spans="1:1">
      <c r="A114" s="4">
        <v>0.95833333333333337</v>
      </c>
    </row>
  </sheetData>
  <sheetProtection algorithmName="SHA-512" hashValue="WEc9gd2KuBUtKiUu1A+NYyxgLayQux2o8yLWCK3d1J0Uvn/u0HvHuzxJ+a+VWM68Og0Hkf4Byr4M+2avAH5Lzg==" saltValue="Jc3EcGqaie/Lg+Es4FNrqQ==" spinCount="100000" sheet="1" selectLockedCells="1" autoFilter="0"/>
  <mergeCells count="448">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 ref="AQ19:AS19"/>
    <mergeCell ref="AE17:AE19"/>
    <mergeCell ref="P17:AD19"/>
    <mergeCell ref="D19:E19"/>
    <mergeCell ref="G18:I18"/>
    <mergeCell ref="J18:L18"/>
    <mergeCell ref="M18:O18"/>
    <mergeCell ref="G17:I17"/>
    <mergeCell ref="J17:L17"/>
    <mergeCell ref="M17:O17"/>
    <mergeCell ref="G19:I19"/>
    <mergeCell ref="J19:L19"/>
    <mergeCell ref="D12:E12"/>
    <mergeCell ref="J13:O13"/>
    <mergeCell ref="A17:A19"/>
    <mergeCell ref="B17:E17"/>
    <mergeCell ref="H14:I14"/>
    <mergeCell ref="F14:G14"/>
    <mergeCell ref="J14:M14"/>
    <mergeCell ref="N14:O14"/>
    <mergeCell ref="F15:G15"/>
    <mergeCell ref="H15:I15"/>
    <mergeCell ref="J16:O16"/>
    <mergeCell ref="BL16:BM16"/>
    <mergeCell ref="AJ16:AM16"/>
    <mergeCell ref="AN16:AS16"/>
    <mergeCell ref="U16:X16"/>
    <mergeCell ref="Y16:AD16"/>
    <mergeCell ref="Y15:AD15"/>
    <mergeCell ref="W15:X15"/>
    <mergeCell ref="U13:X13"/>
    <mergeCell ref="Y13:AD13"/>
    <mergeCell ref="Y14:AD14"/>
    <mergeCell ref="U14:X14"/>
    <mergeCell ref="U15:V15"/>
    <mergeCell ref="I2:AP2"/>
    <mergeCell ref="I1:AP1"/>
    <mergeCell ref="A20:A22"/>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U17:AX17"/>
    <mergeCell ref="CD13:CF13"/>
    <mergeCell ref="CG13:CI13"/>
    <mergeCell ref="P20:P22"/>
    <mergeCell ref="AE20:AE22"/>
    <mergeCell ref="AT20:AT22"/>
    <mergeCell ref="BI20:BI22"/>
    <mergeCell ref="G20:O20"/>
    <mergeCell ref="G21:O21"/>
    <mergeCell ref="G22:O22"/>
    <mergeCell ref="AZ20:BH20"/>
    <mergeCell ref="AZ21:BH21"/>
    <mergeCell ref="AZ22:BH22"/>
    <mergeCell ref="BO20:BW20"/>
    <mergeCell ref="BO21:BW21"/>
    <mergeCell ref="BO22:BW22"/>
    <mergeCell ref="S16:T16"/>
    <mergeCell ref="S15:T15"/>
    <mergeCell ref="V20:AD20"/>
    <mergeCell ref="V21:AD21"/>
    <mergeCell ref="AK20:AS20"/>
    <mergeCell ref="M19:O19"/>
    <mergeCell ref="AY16:BB16"/>
    <mergeCell ref="BC16:BH16"/>
    <mergeCell ref="BN16:BQ16"/>
    <mergeCell ref="BN41:BW41"/>
    <mergeCell ref="BL42:BM42"/>
    <mergeCell ref="BN42:BW42"/>
    <mergeCell ref="BL43:BM43"/>
    <mergeCell ref="BN43:BW43"/>
    <mergeCell ref="BL44:BM44"/>
    <mergeCell ref="BN44:BW44"/>
    <mergeCell ref="AJ27:AS27"/>
    <mergeCell ref="AE23:AE28"/>
    <mergeCell ref="AJ24:AS24"/>
    <mergeCell ref="AJ25:AS25"/>
    <mergeCell ref="AJ28:AS28"/>
    <mergeCell ref="AJ26:AS26"/>
    <mergeCell ref="BN28:BW28"/>
    <mergeCell ref="BN29:BW29"/>
    <mergeCell ref="AL23:AM23"/>
    <mergeCell ref="AO23:AP23"/>
    <mergeCell ref="AR23:AS23"/>
    <mergeCell ref="BN34:BW34"/>
    <mergeCell ref="BN35:BW35"/>
    <mergeCell ref="BN36:BW36"/>
    <mergeCell ref="BN30:BQ30"/>
    <mergeCell ref="BR30:BW30"/>
    <mergeCell ref="BI23:BI28"/>
    <mergeCell ref="BN24:BW24"/>
    <mergeCell ref="BN25:BW25"/>
    <mergeCell ref="BN26:BW26"/>
    <mergeCell ref="BN27:BW27"/>
    <mergeCell ref="BP23:BQ23"/>
    <mergeCell ref="BS23:BT23"/>
    <mergeCell ref="BV23:BW23"/>
    <mergeCell ref="BI30:BI36"/>
    <mergeCell ref="BN31:BW31"/>
    <mergeCell ref="BN32:BW32"/>
    <mergeCell ref="BN33:BW33"/>
    <mergeCell ref="AJ44:AS44"/>
    <mergeCell ref="AE30:AE36"/>
    <mergeCell ref="AJ35:AS35"/>
    <mergeCell ref="A5:O5"/>
    <mergeCell ref="A6:B6"/>
    <mergeCell ref="D6:E6"/>
    <mergeCell ref="P5:AD5"/>
    <mergeCell ref="U6:AD6"/>
    <mergeCell ref="BL7:BM7"/>
    <mergeCell ref="BL8:BM8"/>
    <mergeCell ref="BL9:BM9"/>
    <mergeCell ref="BI41:BI44"/>
    <mergeCell ref="BL41:BM41"/>
    <mergeCell ref="U24:AD24"/>
    <mergeCell ref="U29:AD29"/>
    <mergeCell ref="Z23:AA23"/>
    <mergeCell ref="AC23:AD23"/>
    <mergeCell ref="A12:A15"/>
    <mergeCell ref="P12:P15"/>
    <mergeCell ref="AJ34:AS34"/>
    <mergeCell ref="AJ29:AS29"/>
    <mergeCell ref="AJ31:AS31"/>
    <mergeCell ref="AJ32:AS32"/>
    <mergeCell ref="AJ33:AS33"/>
    <mergeCell ref="AJ30:AM30"/>
    <mergeCell ref="AN30:AS30"/>
    <mergeCell ref="AJ36:AS36"/>
    <mergeCell ref="S43:T43"/>
    <mergeCell ref="AJ41:AS41"/>
    <mergeCell ref="AJ42:AS42"/>
    <mergeCell ref="AJ43:AS43"/>
    <mergeCell ref="U30:X30"/>
    <mergeCell ref="Y30:AD30"/>
    <mergeCell ref="U31:AD31"/>
    <mergeCell ref="U32:AD32"/>
    <mergeCell ref="U33:AD33"/>
    <mergeCell ref="U41:AD41"/>
    <mergeCell ref="U42:AD42"/>
    <mergeCell ref="U43:AD43"/>
    <mergeCell ref="S41:T41"/>
    <mergeCell ref="S42:T42"/>
    <mergeCell ref="P34:AD36"/>
    <mergeCell ref="AE41:AE44"/>
    <mergeCell ref="AH41:AI41"/>
    <mergeCell ref="AH42:AI42"/>
    <mergeCell ref="AH43:AI43"/>
    <mergeCell ref="AH44:AI44"/>
    <mergeCell ref="S44:T44"/>
    <mergeCell ref="P41:P44"/>
    <mergeCell ref="F29:O29"/>
    <mergeCell ref="U44:AD44"/>
    <mergeCell ref="F30:I30"/>
    <mergeCell ref="J30:O30"/>
    <mergeCell ref="P30:P33"/>
    <mergeCell ref="A41:A44"/>
    <mergeCell ref="F41:O41"/>
    <mergeCell ref="F42:O42"/>
    <mergeCell ref="F43:O43"/>
    <mergeCell ref="F44:O44"/>
    <mergeCell ref="D42:E42"/>
    <mergeCell ref="D43:E43"/>
    <mergeCell ref="D44:E44"/>
    <mergeCell ref="A30:A36"/>
    <mergeCell ref="F31:O31"/>
    <mergeCell ref="F32:O32"/>
    <mergeCell ref="F33:O33"/>
    <mergeCell ref="F34:O34"/>
    <mergeCell ref="F35:O35"/>
    <mergeCell ref="F36:O36"/>
    <mergeCell ref="D41:E41"/>
    <mergeCell ref="D37:E37"/>
    <mergeCell ref="D38:E38"/>
    <mergeCell ref="AT41:AT44"/>
    <mergeCell ref="AW41:AX41"/>
    <mergeCell ref="AY41:BH41"/>
    <mergeCell ref="AW42:AX42"/>
    <mergeCell ref="AY42:BH42"/>
    <mergeCell ref="AW43:AX43"/>
    <mergeCell ref="AY43:BH43"/>
    <mergeCell ref="AW44:AX44"/>
    <mergeCell ref="AY44:BH44"/>
    <mergeCell ref="AY29:BH29"/>
    <mergeCell ref="AT30:AT36"/>
    <mergeCell ref="AY31:BH31"/>
    <mergeCell ref="AY32:BH32"/>
    <mergeCell ref="AY33:BH33"/>
    <mergeCell ref="AY34:BH34"/>
    <mergeCell ref="AY35:BH35"/>
    <mergeCell ref="AY36:BH36"/>
    <mergeCell ref="AY30:BB30"/>
    <mergeCell ref="BC30:BH30"/>
    <mergeCell ref="F6:O6"/>
    <mergeCell ref="F25:O25"/>
    <mergeCell ref="F28:O28"/>
    <mergeCell ref="F26:O26"/>
    <mergeCell ref="F27:O27"/>
    <mergeCell ref="P6:Q6"/>
    <mergeCell ref="S6:T6"/>
    <mergeCell ref="U25:AD25"/>
    <mergeCell ref="U28:AD28"/>
    <mergeCell ref="U26:AD26"/>
    <mergeCell ref="V22:AD22"/>
    <mergeCell ref="U27:AD27"/>
    <mergeCell ref="P23:P28"/>
    <mergeCell ref="J15:O15"/>
    <mergeCell ref="N23:O23"/>
    <mergeCell ref="K23:L23"/>
    <mergeCell ref="H23:I23"/>
    <mergeCell ref="W23:X23"/>
    <mergeCell ref="F13:I13"/>
    <mergeCell ref="C11:O11"/>
    <mergeCell ref="R11:AD11"/>
    <mergeCell ref="C10:O10"/>
    <mergeCell ref="R10:AD10"/>
    <mergeCell ref="F16:I16"/>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A23:A28"/>
    <mergeCell ref="F24:O24"/>
    <mergeCell ref="AT23:AT28"/>
    <mergeCell ref="AY24:BH24"/>
    <mergeCell ref="AY25:BH25"/>
    <mergeCell ref="AO9:AS9"/>
    <mergeCell ref="K7:O7"/>
    <mergeCell ref="AY26:BH26"/>
    <mergeCell ref="AY27:BH27"/>
    <mergeCell ref="AY28:BH28"/>
    <mergeCell ref="AZ17:BB17"/>
    <mergeCell ref="BC17:BE17"/>
    <mergeCell ref="BF17:BH17"/>
    <mergeCell ref="AH9:AI9"/>
    <mergeCell ref="AW7:AX7"/>
    <mergeCell ref="AW8:AX8"/>
    <mergeCell ref="AW9:AX9"/>
    <mergeCell ref="AL7:AN7"/>
    <mergeCell ref="BA23:BB23"/>
    <mergeCell ref="BD23:BE23"/>
    <mergeCell ref="BG23:BH23"/>
    <mergeCell ref="AZ18:BB18"/>
    <mergeCell ref="BC18:BE18"/>
    <mergeCell ref="BF18:BH18"/>
    <mergeCell ref="AK21:AS21"/>
    <mergeCell ref="AK22:AS22"/>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J37:L37"/>
    <mergeCell ref="J38:L38"/>
    <mergeCell ref="J39:L39"/>
    <mergeCell ref="J40:L40"/>
    <mergeCell ref="M37:O37"/>
    <mergeCell ref="M38:O38"/>
    <mergeCell ref="M39:O39"/>
    <mergeCell ref="M40:O40"/>
    <mergeCell ref="A37:A40"/>
    <mergeCell ref="D39:E39"/>
    <mergeCell ref="D40:E40"/>
    <mergeCell ref="F37:G37"/>
    <mergeCell ref="F38:G38"/>
    <mergeCell ref="F39:G39"/>
    <mergeCell ref="F40:G40"/>
    <mergeCell ref="H37:I37"/>
    <mergeCell ref="H38:I38"/>
    <mergeCell ref="H39:I39"/>
    <mergeCell ref="H40:I40"/>
    <mergeCell ref="P37:P40"/>
    <mergeCell ref="S37:T37"/>
    <mergeCell ref="U37:V37"/>
    <mergeCell ref="W37:X37"/>
    <mergeCell ref="Y37:AA37"/>
    <mergeCell ref="AB37:AD37"/>
    <mergeCell ref="S38:T38"/>
    <mergeCell ref="U38:V38"/>
    <mergeCell ref="W38:X38"/>
    <mergeCell ref="Y38:AA38"/>
    <mergeCell ref="AB38:AD38"/>
    <mergeCell ref="S39:T39"/>
    <mergeCell ref="U39:V39"/>
    <mergeCell ref="W39:X39"/>
    <mergeCell ref="Y39:AA39"/>
    <mergeCell ref="AB39:AD39"/>
    <mergeCell ref="S40:T40"/>
    <mergeCell ref="U40:V40"/>
    <mergeCell ref="W40:X40"/>
    <mergeCell ref="Y40:AA40"/>
    <mergeCell ref="AB40:AD40"/>
    <mergeCell ref="AE37:AE40"/>
    <mergeCell ref="AH37:AI37"/>
    <mergeCell ref="AJ37:AK37"/>
    <mergeCell ref="AL37:AM37"/>
    <mergeCell ref="AN37:AP37"/>
    <mergeCell ref="AQ37:AS37"/>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AT37:AT40"/>
    <mergeCell ref="AW37:AX37"/>
    <mergeCell ref="AY37:AZ37"/>
    <mergeCell ref="BA37:BB37"/>
    <mergeCell ref="BC37:BE37"/>
    <mergeCell ref="BF37:BH37"/>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BI37:BI40"/>
    <mergeCell ref="BL37:BM37"/>
    <mergeCell ref="BN37:BO37"/>
    <mergeCell ref="BP37:BQ37"/>
    <mergeCell ref="BR37:BT37"/>
    <mergeCell ref="BU37:BW37"/>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s>
  <phoneticPr fontId="1"/>
  <conditionalFormatting sqref="B37:C44">
    <cfRule type="containsBlanks" dxfId="88" priority="43">
      <formula>LEN(TRIM(B37))=0</formula>
    </cfRule>
  </conditionalFormatting>
  <conditionalFormatting sqref="D15:E15 S15:T15">
    <cfRule type="containsBlanks" dxfId="87" priority="8">
      <formula>LEN(TRIM(D15))=0</formula>
    </cfRule>
  </conditionalFormatting>
  <conditionalFormatting sqref="H15">
    <cfRule type="containsBlanks" dxfId="86" priority="52">
      <formula>LEN(TRIM(H15))=0</formula>
    </cfRule>
  </conditionalFormatting>
  <conditionalFormatting sqref="H37:H40">
    <cfRule type="containsBlanks" dxfId="85" priority="42">
      <formula>LEN(TRIM(H37))=0</formula>
    </cfRule>
  </conditionalFormatting>
  <conditionalFormatting sqref="H14:I15 W15:X15">
    <cfRule type="containsBlanks" dxfId="84" priority="7">
      <formula>LEN(TRIM(H14))=0</formula>
    </cfRule>
  </conditionalFormatting>
  <conditionalFormatting sqref="J12:O13 C12:C16 D13:D14 N14:O14 F16 C18 G23:H23 J23:K23 M23:N23 C23:D36 J30:O30 F41:O44">
    <cfRule type="containsBlanks" dxfId="83" priority="66">
      <formula>LEN(TRIM(C12))=0</formula>
    </cfRule>
  </conditionalFormatting>
  <conditionalFormatting sqref="J16:O16">
    <cfRule type="containsBlanks" dxfId="82" priority="5">
      <formula>LEN(TRIM(J16))=0</formula>
    </cfRule>
  </conditionalFormatting>
  <conditionalFormatting sqref="M37:M40">
    <cfRule type="containsBlanks" dxfId="81" priority="41">
      <formula>LEN(TRIM(M37))=0</formula>
    </cfRule>
  </conditionalFormatting>
  <conditionalFormatting sqref="Q37:R44">
    <cfRule type="containsBlanks" dxfId="80" priority="23">
      <formula>LEN(TRIM(Q37))=0</formula>
    </cfRule>
  </conditionalFormatting>
  <conditionalFormatting sqref="R12:R16 S13:S14 U16:AD16 AG16 AJ16:AS16 AV16 AY16:BH16 BK16 BN16:BW16 R23:S33 AG23:AH36 AV23:AW36 BK23:BL36 Y30:AD30 AN30:AS30 BC30:BH30 BR30:BW30">
    <cfRule type="containsBlanks" dxfId="79" priority="65">
      <formula>LEN(TRIM(R12))=0</formula>
    </cfRule>
  </conditionalFormatting>
  <conditionalFormatting sqref="U41:AD44">
    <cfRule type="containsBlanks" dxfId="78" priority="24">
      <formula>LEN(TRIM(U41))=0</formula>
    </cfRule>
  </conditionalFormatting>
  <conditionalFormatting sqref="V23:W23 Y23:Z23 AB23:AC23">
    <cfRule type="timePeriod" dxfId="77" priority="64" timePeriod="yesterday">
      <formula>FLOOR(V23,1)=TODAY()-1</formula>
    </cfRule>
    <cfRule type="containsBlanks" dxfId="76" priority="63">
      <formula>LEN(TRIM(V23))=0</formula>
    </cfRule>
  </conditionalFormatting>
  <conditionalFormatting sqref="W15">
    <cfRule type="containsBlanks" dxfId="75" priority="68">
      <formula>LEN(TRIM(W15))=0</formula>
    </cfRule>
  </conditionalFormatting>
  <conditionalFormatting sqref="W37:W40">
    <cfRule type="containsBlanks" dxfId="74" priority="22">
      <formula>LEN(TRIM(W37))=0</formula>
    </cfRule>
  </conditionalFormatting>
  <conditionalFormatting sqref="Y12:AD14">
    <cfRule type="containsBlanks" dxfId="73" priority="6">
      <formula>LEN(TRIM(Y12))=0</formula>
    </cfRule>
  </conditionalFormatting>
  <conditionalFormatting sqref="AB37:AB40 AQ37:AQ40 BF37:BF40 BU37:BU40">
    <cfRule type="containsBlanks" dxfId="72" priority="1">
      <formula>LEN(TRIM(AB37))=0</formula>
    </cfRule>
  </conditionalFormatting>
  <conditionalFormatting sqref="AF37:AG44">
    <cfRule type="containsBlanks" dxfId="71" priority="19">
      <formula>LEN(TRIM(AF37))=0</formula>
    </cfRule>
  </conditionalFormatting>
  <conditionalFormatting sqref="AG18">
    <cfRule type="containsBlanks" dxfId="70" priority="4">
      <formula>LEN(TRIM(AG18))=0</formula>
    </cfRule>
  </conditionalFormatting>
  <conditionalFormatting sqref="AJ41:AS44">
    <cfRule type="containsBlanks" dxfId="69" priority="20">
      <formula>LEN(TRIM(AJ41))=0</formula>
    </cfRule>
  </conditionalFormatting>
  <conditionalFormatting sqref="AK23:AL23 AN23:AO23 AQ23:AR23">
    <cfRule type="containsBlanks" dxfId="68" priority="61">
      <formula>LEN(TRIM(AK23))=0</formula>
    </cfRule>
    <cfRule type="timePeriod" dxfId="67" priority="62" timePeriod="yesterday">
      <formula>FLOOR(AK23,1)=TODAY()-1</formula>
    </cfRule>
  </conditionalFormatting>
  <conditionalFormatting sqref="AL37:AL40">
    <cfRule type="containsBlanks" dxfId="66" priority="18">
      <formula>LEN(TRIM(AL37))=0</formula>
    </cfRule>
  </conditionalFormatting>
  <conditionalFormatting sqref="AU37:AV44">
    <cfRule type="containsBlanks" dxfId="65" priority="15">
      <formula>LEN(TRIM(AU37))=0</formula>
    </cfRule>
  </conditionalFormatting>
  <conditionalFormatting sqref="AV18">
    <cfRule type="containsBlanks" dxfId="64" priority="3">
      <formula>LEN(TRIM(AV18))=0</formula>
    </cfRule>
  </conditionalFormatting>
  <conditionalFormatting sqref="AY41:BH44">
    <cfRule type="containsBlanks" dxfId="63" priority="16">
      <formula>LEN(TRIM(AY41))=0</formula>
    </cfRule>
  </conditionalFormatting>
  <conditionalFormatting sqref="AZ23:BA23 BC23:BD23 BF23:BG23">
    <cfRule type="containsBlanks" dxfId="62" priority="55">
      <formula>LEN(TRIM(AZ23))=0</formula>
    </cfRule>
    <cfRule type="timePeriod" dxfId="61" priority="56" timePeriod="yesterday">
      <formula>FLOOR(AZ23,1)=TODAY()-1</formula>
    </cfRule>
  </conditionalFormatting>
  <conditionalFormatting sqref="BA37:BA40">
    <cfRule type="containsBlanks" dxfId="60" priority="14">
      <formula>LEN(TRIM(BA37))=0</formula>
    </cfRule>
  </conditionalFormatting>
  <conditionalFormatting sqref="BJ37:BK44">
    <cfRule type="containsBlanks" dxfId="59" priority="11">
      <formula>LEN(TRIM(BJ37))=0</formula>
    </cfRule>
  </conditionalFormatting>
  <conditionalFormatting sqref="BK18">
    <cfRule type="containsBlanks" dxfId="58" priority="2">
      <formula>LEN(TRIM(BK18))=0</formula>
    </cfRule>
  </conditionalFormatting>
  <conditionalFormatting sqref="BN41:BW44">
    <cfRule type="containsBlanks" dxfId="57" priority="12">
      <formula>LEN(TRIM(BN41))=0</formula>
    </cfRule>
  </conditionalFormatting>
  <conditionalFormatting sqref="BO23:BP23 BR23:BS23 BU23:BV23">
    <cfRule type="containsBlanks" dxfId="56" priority="53">
      <formula>LEN(TRIM(BO23))=0</formula>
    </cfRule>
    <cfRule type="timePeriod" dxfId="55" priority="54" timePeriod="yesterday">
      <formula>FLOOR(BO23,1)=TODAY()-1</formula>
    </cfRule>
  </conditionalFormatting>
  <conditionalFormatting sqref="BP37:BP40">
    <cfRule type="containsBlanks" dxfId="54" priority="10">
      <formula>LEN(TRIM(BP37))=0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N14 R23:R33 AV18:AV19 AV23:AV44 AG18:AG19 AG23:AG44 BP37:BP40 R37:R44 C18:C19 C23:C44 H37:H40 H14 C12:C16 AG16 AV16 BK16 R12:R16 BA37:BA40 W37:W40 AL37:AL40 BK23:BK44 BK18:BK19" xr:uid="{8FBFFCF7-6FEA-4277-9C9B-3FC09C998B5D}">
      <formula1>$A$48:$A$110</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7:O40 AB37:AD40 AQ37:AS40 BF37:BH40 BU37:BW40"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29"/>
  <sheetViews>
    <sheetView view="pageBreakPreview" topLeftCell="L55" zoomScale="60" zoomScaleNormal="70" workbookViewId="0">
      <selection sqref="A1:F1"/>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902">
        <f>DATE(2025,宿泊者名簿!$P$6,宿泊者名簿!$R$6)</f>
        <v>45626</v>
      </c>
      <c r="B1" s="902"/>
      <c r="C1" s="902"/>
      <c r="D1" s="902"/>
      <c r="E1" s="902"/>
      <c r="F1" s="902"/>
      <c r="G1" s="902">
        <f>A1+1</f>
        <v>45627</v>
      </c>
      <c r="H1" s="902"/>
      <c r="I1" s="902"/>
      <c r="J1" s="902"/>
      <c r="K1" s="902"/>
      <c r="L1" s="902"/>
      <c r="M1" s="902" t="str">
        <f>IF(宿泊者名簿!$M$9&gt;1,G1+1,"")</f>
        <v/>
      </c>
      <c r="N1" s="902"/>
      <c r="O1" s="902"/>
      <c r="P1" s="902"/>
      <c r="Q1" s="902"/>
      <c r="R1" s="902"/>
      <c r="S1" s="902" t="str">
        <f>IF(宿泊者名簿!$M$9&gt;2,M1+1,"")</f>
        <v/>
      </c>
      <c r="T1" s="902"/>
      <c r="U1" s="902"/>
      <c r="V1" s="902"/>
      <c r="W1" s="902"/>
      <c r="X1" s="902"/>
      <c r="Y1" s="902" t="str">
        <f>IF(宿泊者名簿!$M$9&gt;3,S1+1,"")</f>
        <v/>
      </c>
      <c r="Z1" s="902"/>
      <c r="AA1" s="902"/>
      <c r="AB1" s="902"/>
      <c r="AC1" s="902"/>
      <c r="AD1" s="902"/>
    </row>
    <row r="2" spans="1:30" s="257" customFormat="1" ht="24.75" customHeight="1">
      <c r="A2" s="255" t="s">
        <v>345</v>
      </c>
      <c r="B2" s="895" t="s">
        <v>324</v>
      </c>
      <c r="C2" s="896"/>
      <c r="D2" s="896"/>
      <c r="E2" s="897"/>
      <c r="F2" s="256" t="s">
        <v>325</v>
      </c>
      <c r="G2" s="255" t="s">
        <v>345</v>
      </c>
      <c r="H2" s="895" t="s">
        <v>324</v>
      </c>
      <c r="I2" s="896"/>
      <c r="J2" s="896"/>
      <c r="K2" s="897"/>
      <c r="L2" s="256" t="s">
        <v>325</v>
      </c>
      <c r="M2" s="255" t="s">
        <v>345</v>
      </c>
      <c r="N2" s="895" t="s">
        <v>324</v>
      </c>
      <c r="O2" s="896"/>
      <c r="P2" s="896"/>
      <c r="Q2" s="897"/>
      <c r="R2" s="256" t="s">
        <v>325</v>
      </c>
      <c r="S2" s="255" t="s">
        <v>345</v>
      </c>
      <c r="T2" s="895" t="s">
        <v>324</v>
      </c>
      <c r="U2" s="896"/>
      <c r="V2" s="896"/>
      <c r="W2" s="897"/>
      <c r="X2" s="256" t="s">
        <v>325</v>
      </c>
      <c r="Y2" s="255" t="s">
        <v>345</v>
      </c>
      <c r="Z2" s="895" t="s">
        <v>324</v>
      </c>
      <c r="AA2" s="896"/>
      <c r="AB2" s="896"/>
      <c r="AC2" s="897"/>
      <c r="AD2" s="256" t="s">
        <v>325</v>
      </c>
    </row>
    <row r="3" spans="1:30" s="263" customFormat="1" ht="48.75" customHeight="1" thickBot="1">
      <c r="A3" s="258"/>
      <c r="B3" s="903">
        <f>宿泊者名簿!A7</f>
        <v>0</v>
      </c>
      <c r="C3" s="904"/>
      <c r="D3" s="904"/>
      <c r="E3" s="905"/>
      <c r="F3" s="259">
        <f>宿泊者名簿!B16</f>
        <v>0</v>
      </c>
      <c r="G3" s="260"/>
      <c r="H3" s="903">
        <f>宿泊者名簿!$A$7</f>
        <v>0</v>
      </c>
      <c r="I3" s="904"/>
      <c r="J3" s="904"/>
      <c r="K3" s="905"/>
      <c r="L3" s="261">
        <f>$F$3</f>
        <v>0</v>
      </c>
      <c r="M3" s="262"/>
      <c r="N3" s="903">
        <f>宿泊者名簿!$A$7</f>
        <v>0</v>
      </c>
      <c r="O3" s="904"/>
      <c r="P3" s="904"/>
      <c r="Q3" s="905"/>
      <c r="R3" s="259">
        <f>R80</f>
        <v>0</v>
      </c>
      <c r="S3" s="260"/>
      <c r="T3" s="903">
        <f>宿泊者名簿!$A$7</f>
        <v>0</v>
      </c>
      <c r="U3" s="904"/>
      <c r="V3" s="904"/>
      <c r="W3" s="905"/>
      <c r="X3" s="261">
        <f>$F$3</f>
        <v>0</v>
      </c>
      <c r="Y3" s="260"/>
      <c r="Z3" s="903">
        <f>宿泊者名簿!$A$7</f>
        <v>0</v>
      </c>
      <c r="AA3" s="904"/>
      <c r="AB3" s="904"/>
      <c r="AC3" s="905"/>
      <c r="AD3" s="261">
        <f>$F$3</f>
        <v>0</v>
      </c>
    </row>
    <row r="4" spans="1:30" ht="21.75" customHeight="1" thickTop="1">
      <c r="A4" s="264" t="s">
        <v>344</v>
      </c>
      <c r="B4" s="892" t="s">
        <v>346</v>
      </c>
      <c r="C4" s="893"/>
      <c r="D4" s="893"/>
      <c r="E4" s="894"/>
      <c r="F4" s="265" t="s">
        <v>347</v>
      </c>
      <c r="G4" s="266" t="s">
        <v>344</v>
      </c>
      <c r="H4" s="892" t="s">
        <v>346</v>
      </c>
      <c r="I4" s="893"/>
      <c r="J4" s="893"/>
      <c r="K4" s="894"/>
      <c r="L4" s="265" t="s">
        <v>347</v>
      </c>
      <c r="M4" s="264" t="s">
        <v>344</v>
      </c>
      <c r="N4" s="892" t="s">
        <v>346</v>
      </c>
      <c r="O4" s="893"/>
      <c r="P4" s="893"/>
      <c r="Q4" s="894"/>
      <c r="R4" s="265" t="s">
        <v>347</v>
      </c>
      <c r="S4" s="266" t="s">
        <v>344</v>
      </c>
      <c r="T4" s="892" t="s">
        <v>346</v>
      </c>
      <c r="U4" s="893"/>
      <c r="V4" s="893"/>
      <c r="W4" s="894"/>
      <c r="X4" s="265" t="s">
        <v>347</v>
      </c>
      <c r="Y4" s="266" t="s">
        <v>344</v>
      </c>
      <c r="Z4" s="892" t="s">
        <v>346</v>
      </c>
      <c r="AA4" s="893"/>
      <c r="AB4" s="893"/>
      <c r="AC4" s="894"/>
      <c r="AD4" s="265" t="s">
        <v>347</v>
      </c>
    </row>
    <row r="5" spans="1:30" ht="23.25" customHeight="1">
      <c r="A5" s="267">
        <v>0.25</v>
      </c>
      <c r="B5" s="268" t="str">
        <f>IFERROR(INDEX($E$81:$E$118,MATCH(A5,$F$81:$F$118,0),1),"")</f>
        <v/>
      </c>
      <c r="C5" s="269"/>
      <c r="D5" s="269"/>
      <c r="E5" s="270"/>
      <c r="F5" s="271" t="str">
        <f t="shared" ref="F5:F36" si="0">IFERROR(INDEX(E$119:E$122,MATCH($A5,F$119:F$122,0),1),"")</f>
        <v/>
      </c>
      <c r="G5" s="267">
        <v>0.25</v>
      </c>
      <c r="H5" s="268" t="str">
        <f t="shared" ref="H5:H36" si="1">IFERROR(INDEX($K$81:$K$118,MATCH(G5,$L$81:$L$118,0),1),"")</f>
        <v/>
      </c>
      <c r="I5" s="269"/>
      <c r="J5" s="269"/>
      <c r="K5" s="270"/>
      <c r="L5" s="271" t="str">
        <f t="shared" ref="L5:L36" si="2">IFERROR(INDEX(K$119:K$122,MATCH($A5,L$119:L$122,0),1),"")</f>
        <v/>
      </c>
      <c r="M5" s="267">
        <v>0.25</v>
      </c>
      <c r="N5" s="268" t="str">
        <f t="shared" ref="N5:N36" si="3">IFERROR(INDEX($Q$81:$Q$118,MATCH(M5,$R$81:$R$118,0),1),"")</f>
        <v>起床</v>
      </c>
      <c r="O5" s="269"/>
      <c r="P5" s="269"/>
      <c r="Q5" s="270"/>
      <c r="R5" s="271" t="str">
        <f t="shared" ref="R5:R36" si="4">IFERROR(INDEX(Q$119:Q$122,MATCH($A5,R$119:R$122,0),1),"")</f>
        <v/>
      </c>
      <c r="S5" s="267">
        <v>0.25</v>
      </c>
      <c r="T5" s="268" t="str">
        <f t="shared" ref="T5:T36" si="5">IFERROR(INDEX($W$81:$W$118,MATCH(S5,$X$81:$X$118,0),1),"")</f>
        <v>起床</v>
      </c>
      <c r="U5" s="269"/>
      <c r="V5" s="269"/>
      <c r="W5" s="270"/>
      <c r="X5" s="271" t="str">
        <f t="shared" ref="X5:X36" si="6">IFERROR(INDEX(W$119:W$122,MATCH($A5,X$119:X$122,0),1),"")</f>
        <v/>
      </c>
      <c r="Y5" s="267">
        <v>0.25</v>
      </c>
      <c r="Z5" s="268" t="str">
        <f t="shared" ref="Z5:Z36" si="7">IFERROR(INDEX($AC$81:$AC$118,MATCH(Y5,$AD$81:$AD$118,0),1),"")</f>
        <v>起床</v>
      </c>
      <c r="AA5" s="269"/>
      <c r="AB5" s="269"/>
      <c r="AC5" s="270"/>
      <c r="AD5" s="271" t="str">
        <f t="shared" ref="AD5:AD36" si="8">IFERROR(INDEX(AC$119:AC$122,MATCH($A5,AD$119:AD$122,0),1),"")</f>
        <v/>
      </c>
    </row>
    <row r="6" spans="1:30" ht="23.25" customHeight="1">
      <c r="A6" s="272">
        <v>0.26041666666666669</v>
      </c>
      <c r="B6" s="268" t="str">
        <f t="shared" ref="B6:B36" si="9">IFERROR(INDEX($E$81:$E$118,MATCH(A6,$F$81:$F$118,0),1),"")</f>
        <v/>
      </c>
      <c r="C6" s="269"/>
      <c r="D6" s="269"/>
      <c r="E6" s="270"/>
      <c r="F6" s="273" t="str">
        <f t="shared" si="0"/>
        <v/>
      </c>
      <c r="G6" s="272">
        <v>0.26041666666666669</v>
      </c>
      <c r="H6" s="268" t="str">
        <f t="shared" si="1"/>
        <v/>
      </c>
      <c r="I6" s="269"/>
      <c r="J6" s="269"/>
      <c r="K6" s="270"/>
      <c r="L6" s="273" t="str">
        <f t="shared" si="2"/>
        <v/>
      </c>
      <c r="M6" s="272">
        <v>0.26041666666666669</v>
      </c>
      <c r="N6" s="268" t="str">
        <f t="shared" si="3"/>
        <v/>
      </c>
      <c r="O6" s="269"/>
      <c r="P6" s="269"/>
      <c r="Q6" s="270"/>
      <c r="R6" s="273" t="str">
        <f t="shared" si="4"/>
        <v/>
      </c>
      <c r="S6" s="272">
        <v>0.26041666666666669</v>
      </c>
      <c r="T6" s="268" t="str">
        <f t="shared" si="5"/>
        <v/>
      </c>
      <c r="U6" s="269"/>
      <c r="V6" s="269"/>
      <c r="W6" s="270"/>
      <c r="X6" s="273" t="str">
        <f t="shared" si="6"/>
        <v/>
      </c>
      <c r="Y6" s="272">
        <v>0.26041666666666669</v>
      </c>
      <c r="Z6" s="268" t="str">
        <f t="shared" si="7"/>
        <v/>
      </c>
      <c r="AA6" s="269"/>
      <c r="AB6" s="269"/>
      <c r="AC6" s="270"/>
      <c r="AD6" s="273" t="str">
        <f t="shared" si="8"/>
        <v/>
      </c>
    </row>
    <row r="7" spans="1:30" ht="23.25" customHeight="1">
      <c r="A7" s="274">
        <v>0.27083333333333331</v>
      </c>
      <c r="B7" s="268" t="str">
        <f t="shared" si="9"/>
        <v/>
      </c>
      <c r="C7" s="269"/>
      <c r="D7" s="269"/>
      <c r="E7" s="270"/>
      <c r="F7" s="273" t="str">
        <f t="shared" si="0"/>
        <v/>
      </c>
      <c r="G7" s="274">
        <v>0.27083333333333331</v>
      </c>
      <c r="H7" s="268" t="str">
        <f t="shared" si="1"/>
        <v/>
      </c>
      <c r="I7" s="269"/>
      <c r="J7" s="269"/>
      <c r="K7" s="270"/>
      <c r="L7" s="273" t="str">
        <f t="shared" si="2"/>
        <v/>
      </c>
      <c r="M7" s="274">
        <v>0.27083333333333331</v>
      </c>
      <c r="N7" s="268" t="str">
        <f t="shared" si="3"/>
        <v/>
      </c>
      <c r="O7" s="269"/>
      <c r="P7" s="269"/>
      <c r="Q7" s="270"/>
      <c r="R7" s="273" t="str">
        <f t="shared" si="4"/>
        <v/>
      </c>
      <c r="S7" s="274">
        <v>0.27083333333333331</v>
      </c>
      <c r="T7" s="268" t="str">
        <f t="shared" si="5"/>
        <v/>
      </c>
      <c r="U7" s="269"/>
      <c r="V7" s="269"/>
      <c r="W7" s="270"/>
      <c r="X7" s="273" t="str">
        <f t="shared" si="6"/>
        <v/>
      </c>
      <c r="Y7" s="274">
        <v>0.27083333333333331</v>
      </c>
      <c r="Z7" s="268" t="str">
        <f t="shared" si="7"/>
        <v/>
      </c>
      <c r="AA7" s="269"/>
      <c r="AB7" s="269"/>
      <c r="AC7" s="270"/>
      <c r="AD7" s="273" t="str">
        <f t="shared" si="8"/>
        <v/>
      </c>
    </row>
    <row r="8" spans="1:30" ht="23.25" customHeight="1">
      <c r="A8" s="272">
        <v>0.28125</v>
      </c>
      <c r="B8" s="268" t="str">
        <f t="shared" si="9"/>
        <v/>
      </c>
      <c r="C8" s="269"/>
      <c r="D8" s="269"/>
      <c r="E8" s="270"/>
      <c r="F8" s="273" t="str">
        <f t="shared" si="0"/>
        <v/>
      </c>
      <c r="G8" s="272">
        <v>0.28125</v>
      </c>
      <c r="H8" s="268" t="str">
        <f t="shared" si="1"/>
        <v/>
      </c>
      <c r="I8" s="269"/>
      <c r="J8" s="269"/>
      <c r="K8" s="270"/>
      <c r="L8" s="273" t="str">
        <f t="shared" si="2"/>
        <v/>
      </c>
      <c r="M8" s="272">
        <v>0.28125</v>
      </c>
      <c r="N8" s="268" t="str">
        <f t="shared" si="3"/>
        <v/>
      </c>
      <c r="O8" s="269"/>
      <c r="P8" s="269"/>
      <c r="Q8" s="270"/>
      <c r="R8" s="273" t="str">
        <f t="shared" si="4"/>
        <v/>
      </c>
      <c r="S8" s="272">
        <v>0.28125</v>
      </c>
      <c r="T8" s="268" t="str">
        <f t="shared" si="5"/>
        <v/>
      </c>
      <c r="U8" s="269"/>
      <c r="V8" s="269"/>
      <c r="W8" s="270"/>
      <c r="X8" s="273" t="str">
        <f t="shared" si="6"/>
        <v/>
      </c>
      <c r="Y8" s="272">
        <v>0.28125</v>
      </c>
      <c r="Z8" s="268" t="str">
        <f t="shared" si="7"/>
        <v/>
      </c>
      <c r="AA8" s="269"/>
      <c r="AB8" s="269"/>
      <c r="AC8" s="270"/>
      <c r="AD8" s="273" t="str">
        <f t="shared" si="8"/>
        <v/>
      </c>
    </row>
    <row r="9" spans="1:30" ht="23.25" customHeight="1">
      <c r="A9" s="267">
        <v>0.29166666666666669</v>
      </c>
      <c r="B9" s="268" t="str">
        <f t="shared" si="9"/>
        <v/>
      </c>
      <c r="C9" s="269"/>
      <c r="D9" s="269"/>
      <c r="E9" s="270"/>
      <c r="F9" s="273" t="str">
        <f t="shared" si="0"/>
        <v/>
      </c>
      <c r="G9" s="267">
        <v>0.29166666666666669</v>
      </c>
      <c r="H9" s="268" t="str">
        <f t="shared" si="1"/>
        <v/>
      </c>
      <c r="I9" s="269"/>
      <c r="J9" s="269"/>
      <c r="K9" s="270"/>
      <c r="L9" s="273" t="str">
        <f t="shared" si="2"/>
        <v/>
      </c>
      <c r="M9" s="267">
        <v>0.29166666666666669</v>
      </c>
      <c r="N9" s="268" t="str">
        <f t="shared" si="3"/>
        <v/>
      </c>
      <c r="O9" s="269"/>
      <c r="P9" s="269"/>
      <c r="Q9" s="270"/>
      <c r="R9" s="273" t="str">
        <f t="shared" si="4"/>
        <v/>
      </c>
      <c r="S9" s="267">
        <v>0.29166666666666669</v>
      </c>
      <c r="T9" s="268" t="str">
        <f t="shared" si="5"/>
        <v/>
      </c>
      <c r="U9" s="269"/>
      <c r="V9" s="269"/>
      <c r="W9" s="270"/>
      <c r="X9" s="273" t="str">
        <f t="shared" si="6"/>
        <v/>
      </c>
      <c r="Y9" s="267">
        <v>0.29166666666666669</v>
      </c>
      <c r="Z9" s="268" t="str">
        <f t="shared" si="7"/>
        <v/>
      </c>
      <c r="AA9" s="269"/>
      <c r="AB9" s="269"/>
      <c r="AC9" s="270"/>
      <c r="AD9" s="273" t="str">
        <f t="shared" si="8"/>
        <v/>
      </c>
    </row>
    <row r="10" spans="1:30" ht="23.25" customHeight="1">
      <c r="A10" s="272">
        <v>0.30208333333333331</v>
      </c>
      <c r="B10" s="268" t="str">
        <f t="shared" si="9"/>
        <v/>
      </c>
      <c r="C10" s="269"/>
      <c r="D10" s="269"/>
      <c r="E10" s="270"/>
      <c r="F10" s="273" t="str">
        <f t="shared" si="0"/>
        <v/>
      </c>
      <c r="G10" s="272">
        <v>0.30208333333333331</v>
      </c>
      <c r="H10" s="268" t="str">
        <f t="shared" si="1"/>
        <v/>
      </c>
      <c r="I10" s="269"/>
      <c r="J10" s="269"/>
      <c r="K10" s="270"/>
      <c r="L10" s="273" t="str">
        <f t="shared" si="2"/>
        <v/>
      </c>
      <c r="M10" s="272">
        <v>0.30208333333333331</v>
      </c>
      <c r="N10" s="268" t="str">
        <f t="shared" si="3"/>
        <v/>
      </c>
      <c r="O10" s="269"/>
      <c r="P10" s="269"/>
      <c r="Q10" s="270"/>
      <c r="R10" s="273" t="str">
        <f t="shared" si="4"/>
        <v/>
      </c>
      <c r="S10" s="272">
        <v>0.30208333333333331</v>
      </c>
      <c r="T10" s="268" t="str">
        <f t="shared" si="5"/>
        <v/>
      </c>
      <c r="U10" s="269"/>
      <c r="V10" s="269"/>
      <c r="W10" s="270"/>
      <c r="X10" s="273" t="str">
        <f t="shared" si="6"/>
        <v/>
      </c>
      <c r="Y10" s="272">
        <v>0.30208333333333331</v>
      </c>
      <c r="Z10" s="268" t="str">
        <f t="shared" si="7"/>
        <v/>
      </c>
      <c r="AA10" s="269"/>
      <c r="AB10" s="269"/>
      <c r="AC10" s="270"/>
      <c r="AD10" s="273" t="str">
        <f t="shared" si="8"/>
        <v/>
      </c>
    </row>
    <row r="11" spans="1:30" ht="23.25" customHeight="1">
      <c r="A11" s="274">
        <v>0.3125</v>
      </c>
      <c r="B11" s="268" t="str">
        <f t="shared" si="9"/>
        <v/>
      </c>
      <c r="C11" s="269"/>
      <c r="D11" s="269"/>
      <c r="E11" s="270"/>
      <c r="F11" s="273" t="str">
        <f t="shared" si="0"/>
        <v/>
      </c>
      <c r="G11" s="274">
        <v>0.3125</v>
      </c>
      <c r="H11" s="268" t="str">
        <f t="shared" si="1"/>
        <v/>
      </c>
      <c r="I11" s="269"/>
      <c r="J11" s="269"/>
      <c r="K11" s="270"/>
      <c r="L11" s="273" t="str">
        <f t="shared" si="2"/>
        <v/>
      </c>
      <c r="M11" s="274">
        <v>0.3125</v>
      </c>
      <c r="N11" s="268" t="str">
        <f t="shared" si="3"/>
        <v/>
      </c>
      <c r="O11" s="269"/>
      <c r="P11" s="269"/>
      <c r="Q11" s="270"/>
      <c r="R11" s="273" t="str">
        <f t="shared" si="4"/>
        <v/>
      </c>
      <c r="S11" s="274">
        <v>0.3125</v>
      </c>
      <c r="T11" s="268" t="str">
        <f t="shared" si="5"/>
        <v/>
      </c>
      <c r="U11" s="269"/>
      <c r="V11" s="269"/>
      <c r="W11" s="270"/>
      <c r="X11" s="273" t="str">
        <f t="shared" si="6"/>
        <v/>
      </c>
      <c r="Y11" s="274">
        <v>0.3125</v>
      </c>
      <c r="Z11" s="268" t="str">
        <f t="shared" si="7"/>
        <v/>
      </c>
      <c r="AA11" s="269"/>
      <c r="AB11" s="269"/>
      <c r="AC11" s="270"/>
      <c r="AD11" s="273" t="str">
        <f t="shared" si="8"/>
        <v/>
      </c>
    </row>
    <row r="12" spans="1:30" ht="23.25" customHeight="1">
      <c r="A12" s="272">
        <v>0.32291666666666669</v>
      </c>
      <c r="B12" s="268" t="str">
        <f t="shared" si="9"/>
        <v/>
      </c>
      <c r="C12" s="269"/>
      <c r="D12" s="269"/>
      <c r="E12" s="270"/>
      <c r="F12" s="273" t="str">
        <f t="shared" si="0"/>
        <v/>
      </c>
      <c r="G12" s="272">
        <v>0.32291666666666669</v>
      </c>
      <c r="H12" s="268" t="str">
        <f t="shared" si="1"/>
        <v/>
      </c>
      <c r="I12" s="269"/>
      <c r="J12" s="269"/>
      <c r="K12" s="270"/>
      <c r="L12" s="273" t="str">
        <f t="shared" si="2"/>
        <v/>
      </c>
      <c r="M12" s="272">
        <v>0.32291666666666669</v>
      </c>
      <c r="N12" s="268" t="str">
        <f t="shared" si="3"/>
        <v/>
      </c>
      <c r="O12" s="269"/>
      <c r="P12" s="269"/>
      <c r="Q12" s="270"/>
      <c r="R12" s="273" t="str">
        <f t="shared" si="4"/>
        <v/>
      </c>
      <c r="S12" s="272">
        <v>0.32291666666666669</v>
      </c>
      <c r="T12" s="268" t="str">
        <f t="shared" si="5"/>
        <v/>
      </c>
      <c r="U12" s="269"/>
      <c r="V12" s="269"/>
      <c r="W12" s="270"/>
      <c r="X12" s="273" t="str">
        <f t="shared" si="6"/>
        <v/>
      </c>
      <c r="Y12" s="272">
        <v>0.32291666666666669</v>
      </c>
      <c r="Z12" s="268" t="str">
        <f t="shared" si="7"/>
        <v/>
      </c>
      <c r="AA12" s="269"/>
      <c r="AB12" s="269"/>
      <c r="AC12" s="270"/>
      <c r="AD12" s="273" t="str">
        <f t="shared" si="8"/>
        <v/>
      </c>
    </row>
    <row r="13" spans="1:30" ht="23.25" customHeight="1">
      <c r="A13" s="267">
        <v>0.33333333333333331</v>
      </c>
      <c r="B13" s="268" t="str">
        <f t="shared" si="9"/>
        <v/>
      </c>
      <c r="C13" s="269"/>
      <c r="D13" s="269"/>
      <c r="E13" s="270"/>
      <c r="F13" s="273" t="str">
        <f t="shared" si="0"/>
        <v/>
      </c>
      <c r="G13" s="267">
        <v>0.33333333333333331</v>
      </c>
      <c r="H13" s="268" t="str">
        <f t="shared" si="1"/>
        <v/>
      </c>
      <c r="I13" s="269"/>
      <c r="J13" s="269"/>
      <c r="K13" s="270"/>
      <c r="L13" s="273" t="str">
        <f t="shared" si="2"/>
        <v/>
      </c>
      <c r="M13" s="267">
        <v>0.33333333333333331</v>
      </c>
      <c r="N13" s="268" t="str">
        <f t="shared" si="3"/>
        <v/>
      </c>
      <c r="O13" s="269"/>
      <c r="P13" s="269"/>
      <c r="Q13" s="270"/>
      <c r="R13" s="273" t="str">
        <f t="shared" si="4"/>
        <v/>
      </c>
      <c r="S13" s="267">
        <v>0.33333333333333331</v>
      </c>
      <c r="T13" s="268" t="str">
        <f t="shared" si="5"/>
        <v/>
      </c>
      <c r="U13" s="269"/>
      <c r="V13" s="269"/>
      <c r="W13" s="270"/>
      <c r="X13" s="273" t="str">
        <f t="shared" si="6"/>
        <v/>
      </c>
      <c r="Y13" s="267">
        <v>0.33333333333333331</v>
      </c>
      <c r="Z13" s="268" t="str">
        <f t="shared" si="7"/>
        <v/>
      </c>
      <c r="AA13" s="269"/>
      <c r="AB13" s="269"/>
      <c r="AC13" s="270"/>
      <c r="AD13" s="273" t="str">
        <f t="shared" si="8"/>
        <v/>
      </c>
    </row>
    <row r="14" spans="1:30" ht="23.25" customHeight="1">
      <c r="A14" s="272">
        <v>0.34375</v>
      </c>
      <c r="B14" s="268" t="str">
        <f t="shared" si="9"/>
        <v/>
      </c>
      <c r="C14" s="269"/>
      <c r="D14" s="269"/>
      <c r="E14" s="270"/>
      <c r="F14" s="273" t="str">
        <f t="shared" si="0"/>
        <v/>
      </c>
      <c r="G14" s="272">
        <v>0.34375</v>
      </c>
      <c r="H14" s="268" t="str">
        <f t="shared" si="1"/>
        <v/>
      </c>
      <c r="I14" s="269"/>
      <c r="J14" s="269"/>
      <c r="K14" s="270"/>
      <c r="L14" s="273" t="str">
        <f t="shared" si="2"/>
        <v/>
      </c>
      <c r="M14" s="272">
        <v>0.34375</v>
      </c>
      <c r="N14" s="268" t="str">
        <f t="shared" si="3"/>
        <v/>
      </c>
      <c r="O14" s="269"/>
      <c r="P14" s="269"/>
      <c r="Q14" s="270"/>
      <c r="R14" s="273" t="str">
        <f t="shared" si="4"/>
        <v/>
      </c>
      <c r="S14" s="272">
        <v>0.34375</v>
      </c>
      <c r="T14" s="268" t="str">
        <f t="shared" si="5"/>
        <v/>
      </c>
      <c r="U14" s="269"/>
      <c r="V14" s="269"/>
      <c r="W14" s="270"/>
      <c r="X14" s="273" t="str">
        <f t="shared" si="6"/>
        <v/>
      </c>
      <c r="Y14" s="272">
        <v>0.34375</v>
      </c>
      <c r="Z14" s="268" t="str">
        <f t="shared" si="7"/>
        <v/>
      </c>
      <c r="AA14" s="269"/>
      <c r="AB14" s="269"/>
      <c r="AC14" s="270"/>
      <c r="AD14" s="273" t="str">
        <f t="shared" si="8"/>
        <v/>
      </c>
    </row>
    <row r="15" spans="1:30" ht="23.25" customHeight="1">
      <c r="A15" s="274">
        <v>0.35416666666666669</v>
      </c>
      <c r="B15" s="268" t="str">
        <f t="shared" si="9"/>
        <v/>
      </c>
      <c r="C15" s="269"/>
      <c r="D15" s="269"/>
      <c r="E15" s="270"/>
      <c r="F15" s="273" t="str">
        <f t="shared" si="0"/>
        <v/>
      </c>
      <c r="G15" s="274">
        <v>0.35416666666666669</v>
      </c>
      <c r="H15" s="268" t="str">
        <f t="shared" si="1"/>
        <v/>
      </c>
      <c r="I15" s="269"/>
      <c r="J15" s="269"/>
      <c r="K15" s="270"/>
      <c r="L15" s="273" t="str">
        <f t="shared" si="2"/>
        <v/>
      </c>
      <c r="M15" s="274">
        <v>0.35416666666666669</v>
      </c>
      <c r="N15" s="268" t="str">
        <f t="shared" si="3"/>
        <v/>
      </c>
      <c r="O15" s="269"/>
      <c r="P15" s="269"/>
      <c r="Q15" s="270"/>
      <c r="R15" s="273" t="str">
        <f t="shared" si="4"/>
        <v/>
      </c>
      <c r="S15" s="274">
        <v>0.35416666666666669</v>
      </c>
      <c r="T15" s="268" t="str">
        <f t="shared" si="5"/>
        <v/>
      </c>
      <c r="U15" s="269"/>
      <c r="V15" s="269"/>
      <c r="W15" s="270"/>
      <c r="X15" s="273" t="str">
        <f t="shared" si="6"/>
        <v/>
      </c>
      <c r="Y15" s="274">
        <v>0.35416666666666669</v>
      </c>
      <c r="Z15" s="268" t="str">
        <f t="shared" si="7"/>
        <v/>
      </c>
      <c r="AA15" s="269"/>
      <c r="AB15" s="269"/>
      <c r="AC15" s="270"/>
      <c r="AD15" s="273" t="str">
        <f t="shared" si="8"/>
        <v/>
      </c>
    </row>
    <row r="16" spans="1:30" ht="23.25" customHeight="1">
      <c r="A16" s="272">
        <v>0.36458333333333331</v>
      </c>
      <c r="B16" s="268" t="str">
        <f t="shared" si="9"/>
        <v/>
      </c>
      <c r="C16" s="269"/>
      <c r="D16" s="269"/>
      <c r="E16" s="270"/>
      <c r="F16" s="273" t="str">
        <f t="shared" si="0"/>
        <v/>
      </c>
      <c r="G16" s="272">
        <v>0.36458333333333331</v>
      </c>
      <c r="H16" s="268" t="str">
        <f t="shared" si="1"/>
        <v/>
      </c>
      <c r="I16" s="269"/>
      <c r="J16" s="269"/>
      <c r="K16" s="270"/>
      <c r="L16" s="273" t="str">
        <f t="shared" si="2"/>
        <v/>
      </c>
      <c r="M16" s="272">
        <v>0.36458333333333331</v>
      </c>
      <c r="N16" s="268" t="str">
        <f t="shared" si="3"/>
        <v/>
      </c>
      <c r="O16" s="269"/>
      <c r="P16" s="269"/>
      <c r="Q16" s="270"/>
      <c r="R16" s="273" t="str">
        <f t="shared" si="4"/>
        <v/>
      </c>
      <c r="S16" s="272">
        <v>0.36458333333333331</v>
      </c>
      <c r="T16" s="268" t="str">
        <f t="shared" si="5"/>
        <v/>
      </c>
      <c r="U16" s="269"/>
      <c r="V16" s="269"/>
      <c r="W16" s="270"/>
      <c r="X16" s="273" t="str">
        <f t="shared" si="6"/>
        <v/>
      </c>
      <c r="Y16" s="272">
        <v>0.36458333333333331</v>
      </c>
      <c r="Z16" s="268" t="str">
        <f t="shared" si="7"/>
        <v/>
      </c>
      <c r="AA16" s="269"/>
      <c r="AB16" s="269"/>
      <c r="AC16" s="270"/>
      <c r="AD16" s="273" t="str">
        <f t="shared" si="8"/>
        <v/>
      </c>
    </row>
    <row r="17" spans="1:30" ht="23.25" customHeight="1">
      <c r="A17" s="267">
        <v>0.375</v>
      </c>
      <c r="B17" s="268" t="str">
        <f t="shared" si="9"/>
        <v/>
      </c>
      <c r="C17" s="269"/>
      <c r="D17" s="269"/>
      <c r="E17" s="270"/>
      <c r="F17" s="273" t="str">
        <f t="shared" si="0"/>
        <v/>
      </c>
      <c r="G17" s="267">
        <v>0.375</v>
      </c>
      <c r="H17" s="268" t="str">
        <f t="shared" si="1"/>
        <v/>
      </c>
      <c r="I17" s="269"/>
      <c r="J17" s="269"/>
      <c r="K17" s="270"/>
      <c r="L17" s="273" t="str">
        <f t="shared" si="2"/>
        <v/>
      </c>
      <c r="M17" s="267">
        <v>0.375</v>
      </c>
      <c r="N17" s="268" t="str">
        <f t="shared" si="3"/>
        <v/>
      </c>
      <c r="O17" s="269"/>
      <c r="P17" s="269"/>
      <c r="Q17" s="270"/>
      <c r="R17" s="273" t="str">
        <f t="shared" si="4"/>
        <v/>
      </c>
      <c r="S17" s="267">
        <v>0.375</v>
      </c>
      <c r="T17" s="268" t="str">
        <f t="shared" si="5"/>
        <v/>
      </c>
      <c r="U17" s="269"/>
      <c r="V17" s="269"/>
      <c r="W17" s="270"/>
      <c r="X17" s="273" t="str">
        <f t="shared" si="6"/>
        <v/>
      </c>
      <c r="Y17" s="267">
        <v>0.375</v>
      </c>
      <c r="Z17" s="268" t="str">
        <f t="shared" si="7"/>
        <v/>
      </c>
      <c r="AA17" s="269"/>
      <c r="AB17" s="269"/>
      <c r="AC17" s="270"/>
      <c r="AD17" s="273" t="str">
        <f t="shared" si="8"/>
        <v/>
      </c>
    </row>
    <row r="18" spans="1:30" ht="23.25" customHeight="1">
      <c r="A18" s="272">
        <v>0.38541666666666669</v>
      </c>
      <c r="B18" s="268" t="str">
        <f t="shared" si="9"/>
        <v/>
      </c>
      <c r="C18" s="269"/>
      <c r="D18" s="269"/>
      <c r="E18" s="270"/>
      <c r="F18" s="273" t="str">
        <f t="shared" si="0"/>
        <v/>
      </c>
      <c r="G18" s="272">
        <v>0.38541666666666669</v>
      </c>
      <c r="H18" s="268" t="str">
        <f t="shared" si="1"/>
        <v/>
      </c>
      <c r="I18" s="269"/>
      <c r="J18" s="269"/>
      <c r="K18" s="270"/>
      <c r="L18" s="273" t="str">
        <f t="shared" si="2"/>
        <v/>
      </c>
      <c r="M18" s="272">
        <v>0.38541666666666669</v>
      </c>
      <c r="N18" s="268" t="str">
        <f t="shared" si="3"/>
        <v/>
      </c>
      <c r="O18" s="269"/>
      <c r="P18" s="269"/>
      <c r="Q18" s="270"/>
      <c r="R18" s="273" t="str">
        <f t="shared" si="4"/>
        <v/>
      </c>
      <c r="S18" s="272">
        <v>0.38541666666666669</v>
      </c>
      <c r="T18" s="268" t="str">
        <f t="shared" si="5"/>
        <v/>
      </c>
      <c r="U18" s="269"/>
      <c r="V18" s="269"/>
      <c r="W18" s="270"/>
      <c r="X18" s="273" t="str">
        <f t="shared" si="6"/>
        <v/>
      </c>
      <c r="Y18" s="272">
        <v>0.38541666666666669</v>
      </c>
      <c r="Z18" s="268" t="str">
        <f t="shared" si="7"/>
        <v/>
      </c>
      <c r="AA18" s="269"/>
      <c r="AB18" s="269"/>
      <c r="AC18" s="270"/>
      <c r="AD18" s="273" t="str">
        <f t="shared" si="8"/>
        <v/>
      </c>
    </row>
    <row r="19" spans="1:30" ht="23.25" customHeight="1">
      <c r="A19" s="274">
        <v>0.39583333333333331</v>
      </c>
      <c r="B19" s="268" t="str">
        <f t="shared" si="9"/>
        <v/>
      </c>
      <c r="C19" s="269"/>
      <c r="D19" s="269"/>
      <c r="E19" s="270"/>
      <c r="F19" s="273" t="str">
        <f t="shared" si="0"/>
        <v/>
      </c>
      <c r="G19" s="274">
        <v>0.39583333333333331</v>
      </c>
      <c r="H19" s="268" t="str">
        <f t="shared" si="1"/>
        <v/>
      </c>
      <c r="I19" s="269"/>
      <c r="J19" s="269"/>
      <c r="K19" s="270"/>
      <c r="L19" s="273" t="str">
        <f t="shared" si="2"/>
        <v/>
      </c>
      <c r="M19" s="274">
        <v>0.39583333333333331</v>
      </c>
      <c r="N19" s="268" t="str">
        <f t="shared" si="3"/>
        <v/>
      </c>
      <c r="O19" s="269"/>
      <c r="P19" s="269"/>
      <c r="Q19" s="270"/>
      <c r="R19" s="273" t="str">
        <f t="shared" si="4"/>
        <v/>
      </c>
      <c r="S19" s="274">
        <v>0.39583333333333331</v>
      </c>
      <c r="T19" s="268" t="str">
        <f t="shared" si="5"/>
        <v/>
      </c>
      <c r="U19" s="269"/>
      <c r="V19" s="269"/>
      <c r="W19" s="270"/>
      <c r="X19" s="273" t="str">
        <f t="shared" si="6"/>
        <v/>
      </c>
      <c r="Y19" s="274">
        <v>0.39583333333333331</v>
      </c>
      <c r="Z19" s="268" t="str">
        <f t="shared" si="7"/>
        <v/>
      </c>
      <c r="AA19" s="269"/>
      <c r="AB19" s="269"/>
      <c r="AC19" s="270"/>
      <c r="AD19" s="273" t="str">
        <f t="shared" si="8"/>
        <v/>
      </c>
    </row>
    <row r="20" spans="1:30" ht="23.25" customHeight="1">
      <c r="A20" s="272">
        <v>0.40625</v>
      </c>
      <c r="B20" s="268" t="str">
        <f t="shared" si="9"/>
        <v/>
      </c>
      <c r="C20" s="269"/>
      <c r="D20" s="269"/>
      <c r="E20" s="270"/>
      <c r="F20" s="273" t="str">
        <f t="shared" si="0"/>
        <v/>
      </c>
      <c r="G20" s="272">
        <v>0.40625</v>
      </c>
      <c r="H20" s="268" t="str">
        <f t="shared" si="1"/>
        <v/>
      </c>
      <c r="I20" s="269"/>
      <c r="J20" s="269"/>
      <c r="K20" s="270"/>
      <c r="L20" s="273" t="str">
        <f t="shared" si="2"/>
        <v/>
      </c>
      <c r="M20" s="272">
        <v>0.40625</v>
      </c>
      <c r="N20" s="268" t="str">
        <f t="shared" si="3"/>
        <v/>
      </c>
      <c r="O20" s="269"/>
      <c r="P20" s="269"/>
      <c r="Q20" s="270"/>
      <c r="R20" s="273" t="str">
        <f t="shared" si="4"/>
        <v/>
      </c>
      <c r="S20" s="272">
        <v>0.40625</v>
      </c>
      <c r="T20" s="268" t="str">
        <f t="shared" si="5"/>
        <v/>
      </c>
      <c r="U20" s="269"/>
      <c r="V20" s="269"/>
      <c r="W20" s="270"/>
      <c r="X20" s="273" t="str">
        <f t="shared" si="6"/>
        <v/>
      </c>
      <c r="Y20" s="272">
        <v>0.40625</v>
      </c>
      <c r="Z20" s="268" t="str">
        <f t="shared" si="7"/>
        <v/>
      </c>
      <c r="AA20" s="269"/>
      <c r="AB20" s="269"/>
      <c r="AC20" s="270"/>
      <c r="AD20" s="273" t="str">
        <f t="shared" si="8"/>
        <v/>
      </c>
    </row>
    <row r="21" spans="1:30" ht="23.25" customHeight="1">
      <c r="A21" s="267">
        <v>0.41666666666666669</v>
      </c>
      <c r="B21" s="268" t="str">
        <f t="shared" si="9"/>
        <v/>
      </c>
      <c r="C21" s="269"/>
      <c r="D21" s="269"/>
      <c r="E21" s="270"/>
      <c r="F21" s="273" t="str">
        <f t="shared" si="0"/>
        <v/>
      </c>
      <c r="G21" s="267">
        <v>0.41666666666666669</v>
      </c>
      <c r="H21" s="268" t="str">
        <f t="shared" si="1"/>
        <v/>
      </c>
      <c r="I21" s="269"/>
      <c r="J21" s="269"/>
      <c r="K21" s="270"/>
      <c r="L21" s="273" t="str">
        <f t="shared" si="2"/>
        <v/>
      </c>
      <c r="M21" s="267">
        <v>0.41666666666666669</v>
      </c>
      <c r="N21" s="268" t="str">
        <f t="shared" si="3"/>
        <v/>
      </c>
      <c r="O21" s="269"/>
      <c r="P21" s="269"/>
      <c r="Q21" s="270"/>
      <c r="R21" s="273" t="str">
        <f t="shared" si="4"/>
        <v/>
      </c>
      <c r="S21" s="267">
        <v>0.41666666666666669</v>
      </c>
      <c r="T21" s="268" t="str">
        <f t="shared" si="5"/>
        <v/>
      </c>
      <c r="U21" s="269"/>
      <c r="V21" s="269"/>
      <c r="W21" s="270"/>
      <c r="X21" s="273" t="str">
        <f t="shared" si="6"/>
        <v/>
      </c>
      <c r="Y21" s="267">
        <v>0.41666666666666669</v>
      </c>
      <c r="Z21" s="268" t="str">
        <f t="shared" si="7"/>
        <v/>
      </c>
      <c r="AA21" s="269"/>
      <c r="AB21" s="269"/>
      <c r="AC21" s="270"/>
      <c r="AD21" s="273" t="str">
        <f t="shared" si="8"/>
        <v/>
      </c>
    </row>
    <row r="22" spans="1:30" ht="23.25" customHeight="1">
      <c r="A22" s="272">
        <v>0.42708333333333331</v>
      </c>
      <c r="B22" s="268" t="str">
        <f t="shared" si="9"/>
        <v/>
      </c>
      <c r="C22" s="269"/>
      <c r="D22" s="269"/>
      <c r="E22" s="270"/>
      <c r="F22" s="273" t="str">
        <f t="shared" si="0"/>
        <v/>
      </c>
      <c r="G22" s="272">
        <v>0.42708333333333331</v>
      </c>
      <c r="H22" s="268" t="str">
        <f t="shared" si="1"/>
        <v/>
      </c>
      <c r="I22" s="269"/>
      <c r="J22" s="269"/>
      <c r="K22" s="270"/>
      <c r="L22" s="273" t="str">
        <f t="shared" si="2"/>
        <v/>
      </c>
      <c r="M22" s="272">
        <v>0.42708333333333331</v>
      </c>
      <c r="N22" s="268" t="str">
        <f t="shared" si="3"/>
        <v/>
      </c>
      <c r="O22" s="269"/>
      <c r="P22" s="269"/>
      <c r="Q22" s="270"/>
      <c r="R22" s="273" t="str">
        <f t="shared" si="4"/>
        <v/>
      </c>
      <c r="S22" s="272">
        <v>0.42708333333333331</v>
      </c>
      <c r="T22" s="268" t="str">
        <f t="shared" si="5"/>
        <v/>
      </c>
      <c r="U22" s="269"/>
      <c r="V22" s="269"/>
      <c r="W22" s="270"/>
      <c r="X22" s="273" t="str">
        <f t="shared" si="6"/>
        <v/>
      </c>
      <c r="Y22" s="272">
        <v>0.42708333333333331</v>
      </c>
      <c r="Z22" s="268" t="str">
        <f t="shared" si="7"/>
        <v/>
      </c>
      <c r="AA22" s="269"/>
      <c r="AB22" s="269"/>
      <c r="AC22" s="270"/>
      <c r="AD22" s="273" t="str">
        <f t="shared" si="8"/>
        <v/>
      </c>
    </row>
    <row r="23" spans="1:30" ht="23.25" customHeight="1">
      <c r="A23" s="274">
        <v>0.4375</v>
      </c>
      <c r="B23" s="268" t="str">
        <f t="shared" si="9"/>
        <v/>
      </c>
      <c r="C23" s="269"/>
      <c r="D23" s="269"/>
      <c r="E23" s="270"/>
      <c r="F23" s="273" t="str">
        <f t="shared" si="0"/>
        <v/>
      </c>
      <c r="G23" s="274">
        <v>0.4375</v>
      </c>
      <c r="H23" s="268" t="str">
        <f t="shared" si="1"/>
        <v/>
      </c>
      <c r="I23" s="269"/>
      <c r="J23" s="269"/>
      <c r="K23" s="270"/>
      <c r="L23" s="273" t="str">
        <f t="shared" si="2"/>
        <v/>
      </c>
      <c r="M23" s="274">
        <v>0.4375</v>
      </c>
      <c r="N23" s="268" t="str">
        <f t="shared" si="3"/>
        <v/>
      </c>
      <c r="O23" s="269"/>
      <c r="P23" s="269"/>
      <c r="Q23" s="270"/>
      <c r="R23" s="273" t="str">
        <f t="shared" si="4"/>
        <v/>
      </c>
      <c r="S23" s="274">
        <v>0.4375</v>
      </c>
      <c r="T23" s="268" t="str">
        <f t="shared" si="5"/>
        <v/>
      </c>
      <c r="U23" s="269"/>
      <c r="V23" s="269"/>
      <c r="W23" s="270"/>
      <c r="X23" s="273" t="str">
        <f t="shared" si="6"/>
        <v/>
      </c>
      <c r="Y23" s="274">
        <v>0.4375</v>
      </c>
      <c r="Z23" s="268" t="str">
        <f t="shared" si="7"/>
        <v/>
      </c>
      <c r="AA23" s="269"/>
      <c r="AB23" s="269"/>
      <c r="AC23" s="270"/>
      <c r="AD23" s="273" t="str">
        <f t="shared" si="8"/>
        <v/>
      </c>
    </row>
    <row r="24" spans="1:30" ht="23.25" customHeight="1">
      <c r="A24" s="272">
        <v>0.44791666666666669</v>
      </c>
      <c r="B24" s="268" t="str">
        <f t="shared" si="9"/>
        <v/>
      </c>
      <c r="C24" s="269"/>
      <c r="D24" s="269"/>
      <c r="E24" s="270"/>
      <c r="F24" s="273" t="str">
        <f t="shared" si="0"/>
        <v/>
      </c>
      <c r="G24" s="272">
        <v>0.44791666666666669</v>
      </c>
      <c r="H24" s="268" t="str">
        <f t="shared" si="1"/>
        <v/>
      </c>
      <c r="I24" s="269"/>
      <c r="J24" s="269"/>
      <c r="K24" s="270"/>
      <c r="L24" s="273" t="str">
        <f t="shared" si="2"/>
        <v/>
      </c>
      <c r="M24" s="272">
        <v>0.44791666666666669</v>
      </c>
      <c r="N24" s="268" t="str">
        <f t="shared" si="3"/>
        <v/>
      </c>
      <c r="O24" s="269"/>
      <c r="P24" s="269"/>
      <c r="Q24" s="270"/>
      <c r="R24" s="273" t="str">
        <f t="shared" si="4"/>
        <v/>
      </c>
      <c r="S24" s="272">
        <v>0.44791666666666669</v>
      </c>
      <c r="T24" s="268" t="str">
        <f t="shared" si="5"/>
        <v/>
      </c>
      <c r="U24" s="269"/>
      <c r="V24" s="269"/>
      <c r="W24" s="270"/>
      <c r="X24" s="273" t="str">
        <f t="shared" si="6"/>
        <v/>
      </c>
      <c r="Y24" s="272">
        <v>0.44791666666666669</v>
      </c>
      <c r="Z24" s="268" t="str">
        <f t="shared" si="7"/>
        <v/>
      </c>
      <c r="AA24" s="269"/>
      <c r="AB24" s="269"/>
      <c r="AC24" s="270"/>
      <c r="AD24" s="273" t="str">
        <f t="shared" si="8"/>
        <v/>
      </c>
    </row>
    <row r="25" spans="1:30" ht="23.25" customHeight="1">
      <c r="A25" s="267">
        <v>0.45833333333333331</v>
      </c>
      <c r="B25" s="268" t="str">
        <f t="shared" si="9"/>
        <v/>
      </c>
      <c r="C25" s="269"/>
      <c r="D25" s="269"/>
      <c r="E25" s="270"/>
      <c r="F25" s="273" t="str">
        <f t="shared" si="0"/>
        <v/>
      </c>
      <c r="G25" s="267">
        <v>0.45833333333333331</v>
      </c>
      <c r="H25" s="268" t="str">
        <f t="shared" si="1"/>
        <v/>
      </c>
      <c r="I25" s="269"/>
      <c r="J25" s="269"/>
      <c r="K25" s="270"/>
      <c r="L25" s="273" t="str">
        <f t="shared" si="2"/>
        <v/>
      </c>
      <c r="M25" s="267">
        <v>0.45833333333333331</v>
      </c>
      <c r="N25" s="268" t="str">
        <f t="shared" si="3"/>
        <v/>
      </c>
      <c r="O25" s="269"/>
      <c r="P25" s="269"/>
      <c r="Q25" s="270"/>
      <c r="R25" s="273" t="str">
        <f t="shared" si="4"/>
        <v/>
      </c>
      <c r="S25" s="267">
        <v>0.45833333333333331</v>
      </c>
      <c r="T25" s="268" t="str">
        <f t="shared" si="5"/>
        <v/>
      </c>
      <c r="U25" s="269"/>
      <c r="V25" s="269"/>
      <c r="W25" s="270"/>
      <c r="X25" s="273" t="str">
        <f t="shared" si="6"/>
        <v/>
      </c>
      <c r="Y25" s="267">
        <v>0.45833333333333331</v>
      </c>
      <c r="Z25" s="268" t="str">
        <f t="shared" si="7"/>
        <v/>
      </c>
      <c r="AA25" s="269"/>
      <c r="AB25" s="269"/>
      <c r="AC25" s="270"/>
      <c r="AD25" s="273" t="str">
        <f t="shared" si="8"/>
        <v/>
      </c>
    </row>
    <row r="26" spans="1:30" ht="23.25" customHeight="1">
      <c r="A26" s="272">
        <v>0.46875</v>
      </c>
      <c r="B26" s="268" t="str">
        <f t="shared" si="9"/>
        <v/>
      </c>
      <c r="C26" s="269"/>
      <c r="D26" s="269"/>
      <c r="E26" s="270"/>
      <c r="F26" s="273" t="str">
        <f t="shared" si="0"/>
        <v/>
      </c>
      <c r="G26" s="272">
        <v>0.46875</v>
      </c>
      <c r="H26" s="268" t="str">
        <f t="shared" si="1"/>
        <v/>
      </c>
      <c r="I26" s="269"/>
      <c r="J26" s="269"/>
      <c r="K26" s="270"/>
      <c r="L26" s="273" t="str">
        <f t="shared" si="2"/>
        <v/>
      </c>
      <c r="M26" s="272">
        <v>0.46875</v>
      </c>
      <c r="N26" s="268" t="str">
        <f t="shared" si="3"/>
        <v/>
      </c>
      <c r="O26" s="269"/>
      <c r="P26" s="269"/>
      <c r="Q26" s="270"/>
      <c r="R26" s="273" t="str">
        <f t="shared" si="4"/>
        <v/>
      </c>
      <c r="S26" s="272">
        <v>0.46875</v>
      </c>
      <c r="T26" s="268" t="str">
        <f t="shared" si="5"/>
        <v/>
      </c>
      <c r="U26" s="269"/>
      <c r="V26" s="269"/>
      <c r="W26" s="270"/>
      <c r="X26" s="273" t="str">
        <f t="shared" si="6"/>
        <v/>
      </c>
      <c r="Y26" s="272">
        <v>0.46875</v>
      </c>
      <c r="Z26" s="268" t="str">
        <f t="shared" si="7"/>
        <v/>
      </c>
      <c r="AA26" s="269"/>
      <c r="AB26" s="269"/>
      <c r="AC26" s="270"/>
      <c r="AD26" s="273" t="str">
        <f t="shared" si="8"/>
        <v/>
      </c>
    </row>
    <row r="27" spans="1:30" ht="23.25" customHeight="1">
      <c r="A27" s="274">
        <v>0.47916666666666669</v>
      </c>
      <c r="B27" s="268" t="str">
        <f t="shared" si="9"/>
        <v/>
      </c>
      <c r="C27" s="269"/>
      <c r="D27" s="269"/>
      <c r="E27" s="270"/>
      <c r="F27" s="273" t="str">
        <f t="shared" si="0"/>
        <v/>
      </c>
      <c r="G27" s="274">
        <v>0.47916666666666669</v>
      </c>
      <c r="H27" s="268" t="str">
        <f t="shared" si="1"/>
        <v/>
      </c>
      <c r="I27" s="269"/>
      <c r="J27" s="269"/>
      <c r="K27" s="270"/>
      <c r="L27" s="273" t="str">
        <f t="shared" si="2"/>
        <v/>
      </c>
      <c r="M27" s="274">
        <v>0.47916666666666669</v>
      </c>
      <c r="N27" s="268" t="str">
        <f t="shared" si="3"/>
        <v/>
      </c>
      <c r="O27" s="269"/>
      <c r="P27" s="269"/>
      <c r="Q27" s="270"/>
      <c r="R27" s="273" t="str">
        <f t="shared" si="4"/>
        <v/>
      </c>
      <c r="S27" s="274">
        <v>0.47916666666666669</v>
      </c>
      <c r="T27" s="268" t="str">
        <f t="shared" si="5"/>
        <v/>
      </c>
      <c r="U27" s="269"/>
      <c r="V27" s="269"/>
      <c r="W27" s="270"/>
      <c r="X27" s="273" t="str">
        <f t="shared" si="6"/>
        <v/>
      </c>
      <c r="Y27" s="274">
        <v>0.47916666666666669</v>
      </c>
      <c r="Z27" s="268" t="str">
        <f t="shared" si="7"/>
        <v/>
      </c>
      <c r="AA27" s="269"/>
      <c r="AB27" s="269"/>
      <c r="AC27" s="270"/>
      <c r="AD27" s="273" t="str">
        <f t="shared" si="8"/>
        <v/>
      </c>
    </row>
    <row r="28" spans="1:30" ht="23.25" customHeight="1">
      <c r="A28" s="272">
        <v>0.48958333333333331</v>
      </c>
      <c r="B28" s="268" t="str">
        <f t="shared" si="9"/>
        <v/>
      </c>
      <c r="C28" s="269"/>
      <c r="D28" s="269"/>
      <c r="E28" s="270"/>
      <c r="F28" s="273" t="str">
        <f t="shared" si="0"/>
        <v/>
      </c>
      <c r="G28" s="272">
        <v>0.48958333333333331</v>
      </c>
      <c r="H28" s="268" t="str">
        <f t="shared" si="1"/>
        <v/>
      </c>
      <c r="I28" s="269"/>
      <c r="J28" s="269"/>
      <c r="K28" s="270"/>
      <c r="L28" s="273" t="str">
        <f t="shared" si="2"/>
        <v/>
      </c>
      <c r="M28" s="272">
        <v>0.48958333333333331</v>
      </c>
      <c r="N28" s="268" t="str">
        <f t="shared" si="3"/>
        <v/>
      </c>
      <c r="O28" s="269"/>
      <c r="P28" s="269"/>
      <c r="Q28" s="270"/>
      <c r="R28" s="273" t="str">
        <f t="shared" si="4"/>
        <v/>
      </c>
      <c r="S28" s="272">
        <v>0.48958333333333331</v>
      </c>
      <c r="T28" s="268" t="str">
        <f t="shared" si="5"/>
        <v/>
      </c>
      <c r="U28" s="269"/>
      <c r="V28" s="269"/>
      <c r="W28" s="270"/>
      <c r="X28" s="273" t="str">
        <f t="shared" si="6"/>
        <v/>
      </c>
      <c r="Y28" s="272">
        <v>0.48958333333333331</v>
      </c>
      <c r="Z28" s="268" t="str">
        <f t="shared" si="7"/>
        <v/>
      </c>
      <c r="AA28" s="269"/>
      <c r="AB28" s="269"/>
      <c r="AC28" s="270"/>
      <c r="AD28" s="273" t="str">
        <f t="shared" si="8"/>
        <v/>
      </c>
    </row>
    <row r="29" spans="1:30" ht="23.25" customHeight="1">
      <c r="A29" s="267">
        <v>0.5</v>
      </c>
      <c r="B29" s="268" t="str">
        <f t="shared" si="9"/>
        <v/>
      </c>
      <c r="C29" s="269"/>
      <c r="D29" s="269"/>
      <c r="E29" s="270"/>
      <c r="F29" s="273" t="str">
        <f t="shared" si="0"/>
        <v/>
      </c>
      <c r="G29" s="267">
        <v>0.5</v>
      </c>
      <c r="H29" s="268" t="str">
        <f t="shared" si="1"/>
        <v/>
      </c>
      <c r="I29" s="269"/>
      <c r="J29" s="269"/>
      <c r="K29" s="270"/>
      <c r="L29" s="273" t="str">
        <f t="shared" si="2"/>
        <v/>
      </c>
      <c r="M29" s="267">
        <v>0.5</v>
      </c>
      <c r="N29" s="268" t="str">
        <f t="shared" si="3"/>
        <v/>
      </c>
      <c r="O29" s="269"/>
      <c r="P29" s="269"/>
      <c r="Q29" s="270"/>
      <c r="R29" s="273" t="str">
        <f t="shared" si="4"/>
        <v/>
      </c>
      <c r="S29" s="267">
        <v>0.5</v>
      </c>
      <c r="T29" s="268" t="str">
        <f t="shared" si="5"/>
        <v/>
      </c>
      <c r="U29" s="269"/>
      <c r="V29" s="269"/>
      <c r="W29" s="270"/>
      <c r="X29" s="273" t="str">
        <f t="shared" si="6"/>
        <v/>
      </c>
      <c r="Y29" s="267">
        <v>0.5</v>
      </c>
      <c r="Z29" s="268" t="str">
        <f t="shared" si="7"/>
        <v/>
      </c>
      <c r="AA29" s="269"/>
      <c r="AB29" s="269"/>
      <c r="AC29" s="270"/>
      <c r="AD29" s="273" t="str">
        <f t="shared" si="8"/>
        <v/>
      </c>
    </row>
    <row r="30" spans="1:30" ht="23.25" customHeight="1">
      <c r="A30" s="272">
        <v>0.51041666666666663</v>
      </c>
      <c r="B30" s="268" t="str">
        <f t="shared" si="9"/>
        <v/>
      </c>
      <c r="C30" s="269"/>
      <c r="D30" s="269"/>
      <c r="E30" s="270"/>
      <c r="F30" s="273" t="str">
        <f t="shared" si="0"/>
        <v/>
      </c>
      <c r="G30" s="272">
        <v>0.51041666666666663</v>
      </c>
      <c r="H30" s="268" t="str">
        <f t="shared" si="1"/>
        <v/>
      </c>
      <c r="I30" s="269"/>
      <c r="J30" s="269"/>
      <c r="K30" s="270"/>
      <c r="L30" s="273" t="str">
        <f t="shared" si="2"/>
        <v/>
      </c>
      <c r="M30" s="272">
        <v>0.51041666666666663</v>
      </c>
      <c r="N30" s="268" t="str">
        <f t="shared" si="3"/>
        <v/>
      </c>
      <c r="O30" s="269"/>
      <c r="P30" s="269"/>
      <c r="Q30" s="270"/>
      <c r="R30" s="273" t="str">
        <f t="shared" si="4"/>
        <v/>
      </c>
      <c r="S30" s="272">
        <v>0.51041666666666663</v>
      </c>
      <c r="T30" s="268" t="str">
        <f t="shared" si="5"/>
        <v/>
      </c>
      <c r="U30" s="269"/>
      <c r="V30" s="269"/>
      <c r="W30" s="270"/>
      <c r="X30" s="273" t="str">
        <f t="shared" si="6"/>
        <v/>
      </c>
      <c r="Y30" s="272">
        <v>0.51041666666666663</v>
      </c>
      <c r="Z30" s="268" t="str">
        <f t="shared" si="7"/>
        <v/>
      </c>
      <c r="AA30" s="269"/>
      <c r="AB30" s="269"/>
      <c r="AC30" s="270"/>
      <c r="AD30" s="273" t="str">
        <f t="shared" si="8"/>
        <v/>
      </c>
    </row>
    <row r="31" spans="1:30" ht="23.25" customHeight="1">
      <c r="A31" s="274">
        <v>0.52083333333333337</v>
      </c>
      <c r="B31" s="268" t="str">
        <f t="shared" si="9"/>
        <v/>
      </c>
      <c r="C31" s="269"/>
      <c r="D31" s="269"/>
      <c r="E31" s="270"/>
      <c r="F31" s="273" t="str">
        <f t="shared" si="0"/>
        <v/>
      </c>
      <c r="G31" s="274">
        <v>0.52083333333333337</v>
      </c>
      <c r="H31" s="268" t="str">
        <f t="shared" si="1"/>
        <v/>
      </c>
      <c r="I31" s="269"/>
      <c r="J31" s="269"/>
      <c r="K31" s="270"/>
      <c r="L31" s="273" t="str">
        <f t="shared" si="2"/>
        <v/>
      </c>
      <c r="M31" s="274">
        <v>0.52083333333333337</v>
      </c>
      <c r="N31" s="268" t="str">
        <f t="shared" si="3"/>
        <v/>
      </c>
      <c r="O31" s="269"/>
      <c r="P31" s="269"/>
      <c r="Q31" s="270"/>
      <c r="R31" s="273" t="str">
        <f t="shared" si="4"/>
        <v/>
      </c>
      <c r="S31" s="274">
        <v>0.52083333333333337</v>
      </c>
      <c r="T31" s="268" t="str">
        <f t="shared" si="5"/>
        <v/>
      </c>
      <c r="U31" s="269"/>
      <c r="V31" s="269"/>
      <c r="W31" s="270"/>
      <c r="X31" s="273" t="str">
        <f t="shared" si="6"/>
        <v/>
      </c>
      <c r="Y31" s="274">
        <v>0.52083333333333337</v>
      </c>
      <c r="Z31" s="268" t="str">
        <f t="shared" si="7"/>
        <v/>
      </c>
      <c r="AA31" s="269"/>
      <c r="AB31" s="269"/>
      <c r="AC31" s="270"/>
      <c r="AD31" s="273" t="str">
        <f t="shared" si="8"/>
        <v/>
      </c>
    </row>
    <row r="32" spans="1:30" ht="23.25" customHeight="1">
      <c r="A32" s="272">
        <v>0.53125</v>
      </c>
      <c r="B32" s="268" t="str">
        <f t="shared" si="9"/>
        <v/>
      </c>
      <c r="C32" s="269"/>
      <c r="D32" s="269"/>
      <c r="E32" s="270"/>
      <c r="F32" s="273" t="str">
        <f t="shared" si="0"/>
        <v/>
      </c>
      <c r="G32" s="272">
        <v>0.53125</v>
      </c>
      <c r="H32" s="268" t="str">
        <f t="shared" si="1"/>
        <v/>
      </c>
      <c r="I32" s="269"/>
      <c r="J32" s="269"/>
      <c r="K32" s="270"/>
      <c r="L32" s="273" t="str">
        <f t="shared" si="2"/>
        <v/>
      </c>
      <c r="M32" s="272">
        <v>0.53125</v>
      </c>
      <c r="N32" s="268" t="str">
        <f t="shared" si="3"/>
        <v/>
      </c>
      <c r="O32" s="269"/>
      <c r="P32" s="269"/>
      <c r="Q32" s="270"/>
      <c r="R32" s="273" t="str">
        <f t="shared" si="4"/>
        <v/>
      </c>
      <c r="S32" s="272">
        <v>0.53125</v>
      </c>
      <c r="T32" s="268" t="str">
        <f t="shared" si="5"/>
        <v/>
      </c>
      <c r="U32" s="269"/>
      <c r="V32" s="269"/>
      <c r="W32" s="270"/>
      <c r="X32" s="273" t="str">
        <f t="shared" si="6"/>
        <v/>
      </c>
      <c r="Y32" s="272">
        <v>0.53125</v>
      </c>
      <c r="Z32" s="268" t="str">
        <f t="shared" si="7"/>
        <v/>
      </c>
      <c r="AA32" s="269"/>
      <c r="AB32" s="269"/>
      <c r="AC32" s="270"/>
      <c r="AD32" s="273" t="str">
        <f t="shared" si="8"/>
        <v/>
      </c>
    </row>
    <row r="33" spans="1:30" ht="23.25" customHeight="1">
      <c r="A33" s="267">
        <v>0.54166666666666663</v>
      </c>
      <c r="B33" s="268" t="str">
        <f t="shared" si="9"/>
        <v/>
      </c>
      <c r="C33" s="269"/>
      <c r="D33" s="269"/>
      <c r="E33" s="270"/>
      <c r="F33" s="273" t="str">
        <f t="shared" si="0"/>
        <v/>
      </c>
      <c r="G33" s="267">
        <v>0.54166666666666663</v>
      </c>
      <c r="H33" s="268" t="str">
        <f t="shared" si="1"/>
        <v/>
      </c>
      <c r="I33" s="269"/>
      <c r="J33" s="269"/>
      <c r="K33" s="270"/>
      <c r="L33" s="273" t="str">
        <f t="shared" si="2"/>
        <v/>
      </c>
      <c r="M33" s="267">
        <v>0.54166666666666663</v>
      </c>
      <c r="N33" s="268" t="str">
        <f t="shared" si="3"/>
        <v/>
      </c>
      <c r="O33" s="269"/>
      <c r="P33" s="269"/>
      <c r="Q33" s="270"/>
      <c r="R33" s="273" t="str">
        <f t="shared" si="4"/>
        <v/>
      </c>
      <c r="S33" s="267">
        <v>0.54166666666666663</v>
      </c>
      <c r="T33" s="268" t="str">
        <f t="shared" si="5"/>
        <v/>
      </c>
      <c r="U33" s="269"/>
      <c r="V33" s="269"/>
      <c r="W33" s="270"/>
      <c r="X33" s="273" t="str">
        <f t="shared" si="6"/>
        <v/>
      </c>
      <c r="Y33" s="267">
        <v>0.54166666666666663</v>
      </c>
      <c r="Z33" s="268" t="str">
        <f t="shared" si="7"/>
        <v/>
      </c>
      <c r="AA33" s="269"/>
      <c r="AB33" s="269"/>
      <c r="AC33" s="270"/>
      <c r="AD33" s="273" t="str">
        <f t="shared" si="8"/>
        <v/>
      </c>
    </row>
    <row r="34" spans="1:30" ht="23.25" customHeight="1">
      <c r="A34" s="272">
        <v>0.55208333333333337</v>
      </c>
      <c r="B34" s="268" t="str">
        <f t="shared" si="9"/>
        <v/>
      </c>
      <c r="C34" s="269"/>
      <c r="D34" s="269"/>
      <c r="E34" s="270"/>
      <c r="F34" s="273" t="str">
        <f t="shared" si="0"/>
        <v/>
      </c>
      <c r="G34" s="272">
        <v>0.55208333333333337</v>
      </c>
      <c r="H34" s="268" t="str">
        <f t="shared" si="1"/>
        <v/>
      </c>
      <c r="I34" s="269"/>
      <c r="J34" s="269"/>
      <c r="K34" s="270"/>
      <c r="L34" s="273" t="str">
        <f t="shared" si="2"/>
        <v/>
      </c>
      <c r="M34" s="272">
        <v>0.55208333333333337</v>
      </c>
      <c r="N34" s="268" t="str">
        <f t="shared" si="3"/>
        <v/>
      </c>
      <c r="O34" s="269"/>
      <c r="P34" s="269"/>
      <c r="Q34" s="270"/>
      <c r="R34" s="273" t="str">
        <f t="shared" si="4"/>
        <v/>
      </c>
      <c r="S34" s="272">
        <v>0.55208333333333337</v>
      </c>
      <c r="T34" s="268" t="str">
        <f t="shared" si="5"/>
        <v/>
      </c>
      <c r="U34" s="269"/>
      <c r="V34" s="269"/>
      <c r="W34" s="270"/>
      <c r="X34" s="273" t="str">
        <f t="shared" si="6"/>
        <v/>
      </c>
      <c r="Y34" s="272">
        <v>0.55208333333333337</v>
      </c>
      <c r="Z34" s="268" t="str">
        <f t="shared" si="7"/>
        <v/>
      </c>
      <c r="AA34" s="269"/>
      <c r="AB34" s="269"/>
      <c r="AC34" s="270"/>
      <c r="AD34" s="273" t="str">
        <f t="shared" si="8"/>
        <v/>
      </c>
    </row>
    <row r="35" spans="1:30" ht="23.25" customHeight="1">
      <c r="A35" s="274">
        <v>0.5625</v>
      </c>
      <c r="B35" s="268" t="str">
        <f t="shared" si="9"/>
        <v/>
      </c>
      <c r="C35" s="269"/>
      <c r="D35" s="269"/>
      <c r="E35" s="270"/>
      <c r="F35" s="273" t="str">
        <f t="shared" si="0"/>
        <v/>
      </c>
      <c r="G35" s="274">
        <v>0.5625</v>
      </c>
      <c r="H35" s="268" t="str">
        <f t="shared" si="1"/>
        <v/>
      </c>
      <c r="I35" s="269"/>
      <c r="J35" s="269"/>
      <c r="K35" s="270"/>
      <c r="L35" s="273" t="str">
        <f t="shared" si="2"/>
        <v/>
      </c>
      <c r="M35" s="274">
        <v>0.5625</v>
      </c>
      <c r="N35" s="268" t="str">
        <f t="shared" si="3"/>
        <v/>
      </c>
      <c r="O35" s="269"/>
      <c r="P35" s="269"/>
      <c r="Q35" s="270"/>
      <c r="R35" s="273" t="str">
        <f t="shared" si="4"/>
        <v/>
      </c>
      <c r="S35" s="274">
        <v>0.5625</v>
      </c>
      <c r="T35" s="268" t="str">
        <f t="shared" si="5"/>
        <v/>
      </c>
      <c r="U35" s="269"/>
      <c r="V35" s="269"/>
      <c r="W35" s="270"/>
      <c r="X35" s="273" t="str">
        <f t="shared" si="6"/>
        <v/>
      </c>
      <c r="Y35" s="274">
        <v>0.5625</v>
      </c>
      <c r="Z35" s="268" t="str">
        <f t="shared" si="7"/>
        <v/>
      </c>
      <c r="AA35" s="269"/>
      <c r="AB35" s="269"/>
      <c r="AC35" s="270"/>
      <c r="AD35" s="273" t="str">
        <f t="shared" si="8"/>
        <v/>
      </c>
    </row>
    <row r="36" spans="1:30" ht="23.25" customHeight="1">
      <c r="A36" s="272">
        <v>0.57291666666666663</v>
      </c>
      <c r="B36" s="268" t="str">
        <f t="shared" si="9"/>
        <v/>
      </c>
      <c r="C36" s="269"/>
      <c r="D36" s="269"/>
      <c r="E36" s="270"/>
      <c r="F36" s="273" t="str">
        <f t="shared" si="0"/>
        <v/>
      </c>
      <c r="G36" s="272">
        <v>0.57291666666666663</v>
      </c>
      <c r="H36" s="268" t="str">
        <f t="shared" si="1"/>
        <v/>
      </c>
      <c r="I36" s="269"/>
      <c r="J36" s="269"/>
      <c r="K36" s="270"/>
      <c r="L36" s="273" t="str">
        <f t="shared" si="2"/>
        <v/>
      </c>
      <c r="M36" s="272">
        <v>0.57291666666666663</v>
      </c>
      <c r="N36" s="268" t="str">
        <f t="shared" si="3"/>
        <v/>
      </c>
      <c r="O36" s="269"/>
      <c r="P36" s="269"/>
      <c r="Q36" s="270"/>
      <c r="R36" s="273" t="str">
        <f t="shared" si="4"/>
        <v/>
      </c>
      <c r="S36" s="272">
        <v>0.57291666666666663</v>
      </c>
      <c r="T36" s="268" t="str">
        <f t="shared" si="5"/>
        <v/>
      </c>
      <c r="U36" s="269"/>
      <c r="V36" s="269"/>
      <c r="W36" s="270"/>
      <c r="X36" s="273" t="str">
        <f t="shared" si="6"/>
        <v/>
      </c>
      <c r="Y36" s="272">
        <v>0.57291666666666663</v>
      </c>
      <c r="Z36" s="268" t="str">
        <f t="shared" si="7"/>
        <v/>
      </c>
      <c r="AA36" s="269"/>
      <c r="AB36" s="269"/>
      <c r="AC36" s="270"/>
      <c r="AD36" s="273" t="str">
        <f t="shared" si="8"/>
        <v/>
      </c>
    </row>
    <row r="37" spans="1:30" ht="23.25" customHeight="1">
      <c r="A37" s="267">
        <v>0.58333333333333337</v>
      </c>
      <c r="B37" s="268" t="str">
        <f t="shared" ref="B37:B68" si="10">IFERROR(INDEX($E$81:$E$118,MATCH(A37,$F$81:$F$118,0),1),"")</f>
        <v/>
      </c>
      <c r="C37" s="269"/>
      <c r="D37" s="269"/>
      <c r="E37" s="270"/>
      <c r="F37" s="273" t="str">
        <f t="shared" ref="F37:F68" si="11">IFERROR(INDEX(E$119:E$122,MATCH($A37,F$119:F$122,0),1),"")</f>
        <v/>
      </c>
      <c r="G37" s="267">
        <v>0.58333333333333337</v>
      </c>
      <c r="H37" s="268" t="str">
        <f t="shared" ref="H37:H68" si="12">IFERROR(INDEX($K$81:$K$118,MATCH(G37,$L$81:$L$118,0),1),"")</f>
        <v/>
      </c>
      <c r="I37" s="269"/>
      <c r="J37" s="269"/>
      <c r="K37" s="270"/>
      <c r="L37" s="273" t="str">
        <f t="shared" ref="L37:L68" si="13">IFERROR(INDEX(K$119:K$122,MATCH($A37,L$119:L$122,0),1),"")</f>
        <v/>
      </c>
      <c r="M37" s="267">
        <v>0.58333333333333337</v>
      </c>
      <c r="N37" s="268" t="str">
        <f t="shared" ref="N37:N68" si="14">IFERROR(INDEX($Q$81:$Q$118,MATCH(M37,$R$81:$R$118,0),1),"")</f>
        <v/>
      </c>
      <c r="O37" s="269"/>
      <c r="P37" s="269"/>
      <c r="Q37" s="270"/>
      <c r="R37" s="273" t="str">
        <f t="shared" ref="R37:R68" si="15">IFERROR(INDEX(Q$119:Q$122,MATCH($A37,R$119:R$122,0),1),"")</f>
        <v/>
      </c>
      <c r="S37" s="267">
        <v>0.58333333333333337</v>
      </c>
      <c r="T37" s="268" t="str">
        <f t="shared" ref="T37:T68" si="16">IFERROR(INDEX($W$81:$W$118,MATCH(S37,$X$81:$X$118,0),1),"")</f>
        <v/>
      </c>
      <c r="U37" s="269"/>
      <c r="V37" s="269"/>
      <c r="W37" s="270"/>
      <c r="X37" s="273" t="str">
        <f t="shared" ref="X37:X68" si="17">IFERROR(INDEX(W$119:W$122,MATCH($A37,X$119:X$122,0),1),"")</f>
        <v/>
      </c>
      <c r="Y37" s="267">
        <v>0.58333333333333337</v>
      </c>
      <c r="Z37" s="268" t="str">
        <f t="shared" ref="Z37:Z68" si="18">IFERROR(INDEX($AC$81:$AC$118,MATCH(Y37,$AD$81:$AD$118,0),1),"")</f>
        <v/>
      </c>
      <c r="AA37" s="269"/>
      <c r="AB37" s="269"/>
      <c r="AC37" s="270"/>
      <c r="AD37" s="273" t="str">
        <f t="shared" ref="AD37:AD68" si="19">IFERROR(INDEX(AC$119:AC$122,MATCH($A37,AD$119:AD$122,0),1),"")</f>
        <v/>
      </c>
    </row>
    <row r="38" spans="1:30" ht="23.25" customHeight="1">
      <c r="A38" s="272">
        <v>0.59375</v>
      </c>
      <c r="B38" s="268" t="str">
        <f t="shared" si="10"/>
        <v/>
      </c>
      <c r="C38" s="269"/>
      <c r="D38" s="269"/>
      <c r="E38" s="270"/>
      <c r="F38" s="273" t="str">
        <f t="shared" si="11"/>
        <v/>
      </c>
      <c r="G38" s="272">
        <v>0.59375</v>
      </c>
      <c r="H38" s="268" t="str">
        <f t="shared" si="12"/>
        <v/>
      </c>
      <c r="I38" s="269"/>
      <c r="J38" s="269"/>
      <c r="K38" s="270"/>
      <c r="L38" s="273" t="str">
        <f t="shared" si="13"/>
        <v/>
      </c>
      <c r="M38" s="272">
        <v>0.59375</v>
      </c>
      <c r="N38" s="268" t="str">
        <f t="shared" si="14"/>
        <v/>
      </c>
      <c r="O38" s="269"/>
      <c r="P38" s="269"/>
      <c r="Q38" s="270"/>
      <c r="R38" s="273" t="str">
        <f t="shared" si="15"/>
        <v/>
      </c>
      <c r="S38" s="272">
        <v>0.59375</v>
      </c>
      <c r="T38" s="268" t="str">
        <f t="shared" si="16"/>
        <v/>
      </c>
      <c r="U38" s="269"/>
      <c r="V38" s="269"/>
      <c r="W38" s="270"/>
      <c r="X38" s="273" t="str">
        <f t="shared" si="17"/>
        <v/>
      </c>
      <c r="Y38" s="272">
        <v>0.59375</v>
      </c>
      <c r="Z38" s="268" t="str">
        <f t="shared" si="18"/>
        <v/>
      </c>
      <c r="AA38" s="269"/>
      <c r="AB38" s="269"/>
      <c r="AC38" s="270"/>
      <c r="AD38" s="273" t="str">
        <f t="shared" si="19"/>
        <v/>
      </c>
    </row>
    <row r="39" spans="1:30" ht="23.25" customHeight="1">
      <c r="A39" s="274">
        <v>0.60416666666666663</v>
      </c>
      <c r="B39" s="268" t="str">
        <f t="shared" si="10"/>
        <v/>
      </c>
      <c r="C39" s="269"/>
      <c r="D39" s="269"/>
      <c r="E39" s="270"/>
      <c r="F39" s="273" t="str">
        <f t="shared" si="11"/>
        <v/>
      </c>
      <c r="G39" s="274">
        <v>0.60416666666666663</v>
      </c>
      <c r="H39" s="268" t="str">
        <f t="shared" si="12"/>
        <v/>
      </c>
      <c r="I39" s="269"/>
      <c r="J39" s="269"/>
      <c r="K39" s="270"/>
      <c r="L39" s="273" t="str">
        <f t="shared" si="13"/>
        <v/>
      </c>
      <c r="M39" s="274">
        <v>0.60416666666666663</v>
      </c>
      <c r="N39" s="268" t="str">
        <f t="shared" si="14"/>
        <v/>
      </c>
      <c r="O39" s="269"/>
      <c r="P39" s="269"/>
      <c r="Q39" s="270"/>
      <c r="R39" s="273" t="str">
        <f t="shared" si="15"/>
        <v/>
      </c>
      <c r="S39" s="274">
        <v>0.60416666666666663</v>
      </c>
      <c r="T39" s="268" t="str">
        <f t="shared" si="16"/>
        <v/>
      </c>
      <c r="U39" s="269"/>
      <c r="V39" s="269"/>
      <c r="W39" s="270"/>
      <c r="X39" s="273" t="str">
        <f t="shared" si="17"/>
        <v/>
      </c>
      <c r="Y39" s="274">
        <v>0.60416666666666663</v>
      </c>
      <c r="Z39" s="268" t="str">
        <f t="shared" si="18"/>
        <v/>
      </c>
      <c r="AA39" s="269"/>
      <c r="AB39" s="269"/>
      <c r="AC39" s="270"/>
      <c r="AD39" s="273" t="str">
        <f t="shared" si="19"/>
        <v/>
      </c>
    </row>
    <row r="40" spans="1:30" ht="23.25" customHeight="1">
      <c r="A40" s="272">
        <v>0.61458333333333337</v>
      </c>
      <c r="B40" s="268" t="str">
        <f t="shared" si="10"/>
        <v/>
      </c>
      <c r="C40" s="269"/>
      <c r="D40" s="269"/>
      <c r="E40" s="270"/>
      <c r="F40" s="273" t="str">
        <f t="shared" si="11"/>
        <v/>
      </c>
      <c r="G40" s="272">
        <v>0.61458333333333337</v>
      </c>
      <c r="H40" s="268" t="str">
        <f t="shared" si="12"/>
        <v/>
      </c>
      <c r="I40" s="269"/>
      <c r="J40" s="269"/>
      <c r="K40" s="270"/>
      <c r="L40" s="273" t="str">
        <f t="shared" si="13"/>
        <v/>
      </c>
      <c r="M40" s="272">
        <v>0.61458333333333337</v>
      </c>
      <c r="N40" s="268" t="str">
        <f t="shared" si="14"/>
        <v/>
      </c>
      <c r="O40" s="269"/>
      <c r="P40" s="269"/>
      <c r="Q40" s="270"/>
      <c r="R40" s="273" t="str">
        <f t="shared" si="15"/>
        <v/>
      </c>
      <c r="S40" s="272">
        <v>0.61458333333333337</v>
      </c>
      <c r="T40" s="268" t="str">
        <f t="shared" si="16"/>
        <v/>
      </c>
      <c r="U40" s="269"/>
      <c r="V40" s="269"/>
      <c r="W40" s="270"/>
      <c r="X40" s="273" t="str">
        <f t="shared" si="17"/>
        <v/>
      </c>
      <c r="Y40" s="272">
        <v>0.61458333333333337</v>
      </c>
      <c r="Z40" s="268" t="str">
        <f t="shared" si="18"/>
        <v/>
      </c>
      <c r="AA40" s="269"/>
      <c r="AB40" s="269"/>
      <c r="AC40" s="270"/>
      <c r="AD40" s="273" t="str">
        <f t="shared" si="19"/>
        <v/>
      </c>
    </row>
    <row r="41" spans="1:30" ht="23.25" customHeight="1">
      <c r="A41" s="267">
        <v>0.625</v>
      </c>
      <c r="B41" s="268" t="str">
        <f t="shared" si="10"/>
        <v/>
      </c>
      <c r="C41" s="269"/>
      <c r="D41" s="269"/>
      <c r="E41" s="270"/>
      <c r="F41" s="273" t="str">
        <f t="shared" si="11"/>
        <v/>
      </c>
      <c r="G41" s="267">
        <v>0.625</v>
      </c>
      <c r="H41" s="268" t="str">
        <f t="shared" si="12"/>
        <v/>
      </c>
      <c r="I41" s="269"/>
      <c r="J41" s="269"/>
      <c r="K41" s="270"/>
      <c r="L41" s="273" t="str">
        <f t="shared" si="13"/>
        <v/>
      </c>
      <c r="M41" s="267">
        <v>0.625</v>
      </c>
      <c r="N41" s="268" t="str">
        <f t="shared" si="14"/>
        <v/>
      </c>
      <c r="O41" s="269"/>
      <c r="P41" s="269"/>
      <c r="Q41" s="270"/>
      <c r="R41" s="273" t="str">
        <f t="shared" si="15"/>
        <v/>
      </c>
      <c r="S41" s="267">
        <v>0.625</v>
      </c>
      <c r="T41" s="268" t="str">
        <f t="shared" si="16"/>
        <v/>
      </c>
      <c r="U41" s="269"/>
      <c r="V41" s="269"/>
      <c r="W41" s="270"/>
      <c r="X41" s="273" t="str">
        <f t="shared" si="17"/>
        <v/>
      </c>
      <c r="Y41" s="267">
        <v>0.625</v>
      </c>
      <c r="Z41" s="268" t="str">
        <f t="shared" si="18"/>
        <v/>
      </c>
      <c r="AA41" s="269"/>
      <c r="AB41" s="269"/>
      <c r="AC41" s="270"/>
      <c r="AD41" s="273" t="str">
        <f t="shared" si="19"/>
        <v/>
      </c>
    </row>
    <row r="42" spans="1:30" ht="23.25" customHeight="1">
      <c r="A42" s="272">
        <v>0.63541666666666663</v>
      </c>
      <c r="B42" s="268" t="str">
        <f t="shared" si="10"/>
        <v/>
      </c>
      <c r="C42" s="269"/>
      <c r="D42" s="269"/>
      <c r="E42" s="270"/>
      <c r="F42" s="273" t="str">
        <f t="shared" si="11"/>
        <v/>
      </c>
      <c r="G42" s="272">
        <v>0.63541666666666663</v>
      </c>
      <c r="H42" s="268" t="str">
        <f t="shared" si="12"/>
        <v/>
      </c>
      <c r="I42" s="269"/>
      <c r="J42" s="269"/>
      <c r="K42" s="270"/>
      <c r="L42" s="273" t="str">
        <f t="shared" si="13"/>
        <v/>
      </c>
      <c r="M42" s="272">
        <v>0.63541666666666663</v>
      </c>
      <c r="N42" s="268" t="str">
        <f t="shared" si="14"/>
        <v/>
      </c>
      <c r="O42" s="269"/>
      <c r="P42" s="269"/>
      <c r="Q42" s="270"/>
      <c r="R42" s="273" t="str">
        <f t="shared" si="15"/>
        <v/>
      </c>
      <c r="S42" s="272">
        <v>0.63541666666666663</v>
      </c>
      <c r="T42" s="268" t="str">
        <f t="shared" si="16"/>
        <v/>
      </c>
      <c r="U42" s="269"/>
      <c r="V42" s="269"/>
      <c r="W42" s="270"/>
      <c r="X42" s="273" t="str">
        <f t="shared" si="17"/>
        <v/>
      </c>
      <c r="Y42" s="272">
        <v>0.63541666666666663</v>
      </c>
      <c r="Z42" s="268" t="str">
        <f t="shared" si="18"/>
        <v/>
      </c>
      <c r="AA42" s="269"/>
      <c r="AB42" s="269"/>
      <c r="AC42" s="270"/>
      <c r="AD42" s="273" t="str">
        <f t="shared" si="19"/>
        <v/>
      </c>
    </row>
    <row r="43" spans="1:30" ht="23.25" customHeight="1">
      <c r="A43" s="274">
        <v>0.64583333333333337</v>
      </c>
      <c r="B43" s="268" t="str">
        <f t="shared" si="10"/>
        <v/>
      </c>
      <c r="C43" s="269"/>
      <c r="D43" s="269"/>
      <c r="E43" s="270"/>
      <c r="F43" s="273" t="str">
        <f t="shared" si="11"/>
        <v/>
      </c>
      <c r="G43" s="274">
        <v>0.64583333333333337</v>
      </c>
      <c r="H43" s="268" t="str">
        <f t="shared" si="12"/>
        <v/>
      </c>
      <c r="I43" s="269"/>
      <c r="J43" s="269"/>
      <c r="K43" s="270"/>
      <c r="L43" s="273" t="str">
        <f t="shared" si="13"/>
        <v/>
      </c>
      <c r="M43" s="274">
        <v>0.64583333333333337</v>
      </c>
      <c r="N43" s="268" t="str">
        <f t="shared" si="14"/>
        <v/>
      </c>
      <c r="O43" s="269"/>
      <c r="P43" s="269"/>
      <c r="Q43" s="270"/>
      <c r="R43" s="273" t="str">
        <f t="shared" si="15"/>
        <v/>
      </c>
      <c r="S43" s="274">
        <v>0.64583333333333337</v>
      </c>
      <c r="T43" s="268" t="str">
        <f t="shared" si="16"/>
        <v/>
      </c>
      <c r="U43" s="269"/>
      <c r="V43" s="269"/>
      <c r="W43" s="270"/>
      <c r="X43" s="273" t="str">
        <f t="shared" si="17"/>
        <v/>
      </c>
      <c r="Y43" s="274">
        <v>0.64583333333333337</v>
      </c>
      <c r="Z43" s="268" t="str">
        <f t="shared" si="18"/>
        <v/>
      </c>
      <c r="AA43" s="269"/>
      <c r="AB43" s="269"/>
      <c r="AC43" s="270"/>
      <c r="AD43" s="273" t="str">
        <f t="shared" si="19"/>
        <v/>
      </c>
    </row>
    <row r="44" spans="1:30" ht="23.25" customHeight="1">
      <c r="A44" s="272">
        <v>0.65625</v>
      </c>
      <c r="B44" s="268" t="str">
        <f t="shared" si="10"/>
        <v/>
      </c>
      <c r="C44" s="269"/>
      <c r="D44" s="269"/>
      <c r="E44" s="270"/>
      <c r="F44" s="273" t="str">
        <f t="shared" si="11"/>
        <v/>
      </c>
      <c r="G44" s="272">
        <v>0.65625</v>
      </c>
      <c r="H44" s="268" t="str">
        <f t="shared" si="12"/>
        <v/>
      </c>
      <c r="I44" s="269"/>
      <c r="J44" s="269"/>
      <c r="K44" s="270"/>
      <c r="L44" s="273" t="str">
        <f t="shared" si="13"/>
        <v/>
      </c>
      <c r="M44" s="272">
        <v>0.65625</v>
      </c>
      <c r="N44" s="268" t="str">
        <f t="shared" si="14"/>
        <v/>
      </c>
      <c r="O44" s="269"/>
      <c r="P44" s="269"/>
      <c r="Q44" s="270"/>
      <c r="R44" s="273" t="str">
        <f t="shared" si="15"/>
        <v/>
      </c>
      <c r="S44" s="272">
        <v>0.65625</v>
      </c>
      <c r="T44" s="268" t="str">
        <f t="shared" si="16"/>
        <v/>
      </c>
      <c r="U44" s="269"/>
      <c r="V44" s="269"/>
      <c r="W44" s="270"/>
      <c r="X44" s="273" t="str">
        <f t="shared" si="17"/>
        <v/>
      </c>
      <c r="Y44" s="272">
        <v>0.65625</v>
      </c>
      <c r="Z44" s="268" t="str">
        <f t="shared" si="18"/>
        <v/>
      </c>
      <c r="AA44" s="269"/>
      <c r="AB44" s="269"/>
      <c r="AC44" s="270"/>
      <c r="AD44" s="273" t="str">
        <f t="shared" si="19"/>
        <v/>
      </c>
    </row>
    <row r="45" spans="1:30" ht="23.25" customHeight="1">
      <c r="A45" s="267">
        <v>0.66666666666666663</v>
      </c>
      <c r="B45" s="268" t="str">
        <f t="shared" si="10"/>
        <v/>
      </c>
      <c r="C45" s="269"/>
      <c r="D45" s="269"/>
      <c r="E45" s="270"/>
      <c r="F45" s="273" t="str">
        <f t="shared" si="11"/>
        <v/>
      </c>
      <c r="G45" s="267">
        <v>0.66666666666666663</v>
      </c>
      <c r="H45" s="268" t="str">
        <f t="shared" si="12"/>
        <v/>
      </c>
      <c r="I45" s="269"/>
      <c r="J45" s="269"/>
      <c r="K45" s="270"/>
      <c r="L45" s="273" t="str">
        <f t="shared" si="13"/>
        <v/>
      </c>
      <c r="M45" s="267">
        <v>0.66666666666666663</v>
      </c>
      <c r="N45" s="268" t="str">
        <f t="shared" si="14"/>
        <v/>
      </c>
      <c r="O45" s="269"/>
      <c r="P45" s="269"/>
      <c r="Q45" s="270"/>
      <c r="R45" s="273" t="str">
        <f t="shared" si="15"/>
        <v/>
      </c>
      <c r="S45" s="267">
        <v>0.66666666666666663</v>
      </c>
      <c r="T45" s="268" t="str">
        <f t="shared" si="16"/>
        <v/>
      </c>
      <c r="U45" s="269"/>
      <c r="V45" s="269"/>
      <c r="W45" s="270"/>
      <c r="X45" s="273" t="str">
        <f t="shared" si="17"/>
        <v/>
      </c>
      <c r="Y45" s="267">
        <v>0.66666666666666663</v>
      </c>
      <c r="Z45" s="268" t="str">
        <f t="shared" si="18"/>
        <v/>
      </c>
      <c r="AA45" s="269"/>
      <c r="AB45" s="269"/>
      <c r="AC45" s="270"/>
      <c r="AD45" s="273" t="str">
        <f t="shared" si="19"/>
        <v/>
      </c>
    </row>
    <row r="46" spans="1:30" ht="23.25" customHeight="1">
      <c r="A46" s="272">
        <v>0.67708333333333337</v>
      </c>
      <c r="B46" s="268" t="str">
        <f t="shared" si="10"/>
        <v/>
      </c>
      <c r="C46" s="269"/>
      <c r="D46" s="269"/>
      <c r="E46" s="270"/>
      <c r="F46" s="273" t="str">
        <f t="shared" si="11"/>
        <v/>
      </c>
      <c r="G46" s="272">
        <v>0.67708333333333337</v>
      </c>
      <c r="H46" s="268" t="str">
        <f t="shared" si="12"/>
        <v/>
      </c>
      <c r="I46" s="269"/>
      <c r="J46" s="269"/>
      <c r="K46" s="270"/>
      <c r="L46" s="273" t="str">
        <f t="shared" si="13"/>
        <v/>
      </c>
      <c r="M46" s="272">
        <v>0.67708333333333337</v>
      </c>
      <c r="N46" s="268" t="str">
        <f t="shared" si="14"/>
        <v/>
      </c>
      <c r="O46" s="269"/>
      <c r="P46" s="269"/>
      <c r="Q46" s="270"/>
      <c r="R46" s="273" t="str">
        <f t="shared" si="15"/>
        <v/>
      </c>
      <c r="S46" s="272">
        <v>0.67708333333333337</v>
      </c>
      <c r="T46" s="268" t="str">
        <f t="shared" si="16"/>
        <v/>
      </c>
      <c r="U46" s="269"/>
      <c r="V46" s="269"/>
      <c r="W46" s="270"/>
      <c r="X46" s="273" t="str">
        <f t="shared" si="17"/>
        <v/>
      </c>
      <c r="Y46" s="272">
        <v>0.67708333333333337</v>
      </c>
      <c r="Z46" s="268" t="str">
        <f t="shared" si="18"/>
        <v/>
      </c>
      <c r="AA46" s="269"/>
      <c r="AB46" s="269"/>
      <c r="AC46" s="270"/>
      <c r="AD46" s="273" t="str">
        <f t="shared" si="19"/>
        <v/>
      </c>
    </row>
    <row r="47" spans="1:30" ht="23.25" customHeight="1">
      <c r="A47" s="274">
        <v>0.6875</v>
      </c>
      <c r="B47" s="268" t="str">
        <f t="shared" si="10"/>
        <v/>
      </c>
      <c r="C47" s="269"/>
      <c r="D47" s="269"/>
      <c r="E47" s="270"/>
      <c r="F47" s="273" t="str">
        <f t="shared" si="11"/>
        <v/>
      </c>
      <c r="G47" s="274">
        <v>0.6875</v>
      </c>
      <c r="H47" s="268" t="str">
        <f t="shared" si="12"/>
        <v/>
      </c>
      <c r="I47" s="269"/>
      <c r="J47" s="269"/>
      <c r="K47" s="270"/>
      <c r="L47" s="273" t="str">
        <f t="shared" si="13"/>
        <v/>
      </c>
      <c r="M47" s="274">
        <v>0.6875</v>
      </c>
      <c r="N47" s="268" t="str">
        <f t="shared" si="14"/>
        <v/>
      </c>
      <c r="O47" s="269"/>
      <c r="P47" s="269"/>
      <c r="Q47" s="270"/>
      <c r="R47" s="273" t="str">
        <f t="shared" si="15"/>
        <v/>
      </c>
      <c r="S47" s="274">
        <v>0.6875</v>
      </c>
      <c r="T47" s="268" t="str">
        <f t="shared" si="16"/>
        <v/>
      </c>
      <c r="U47" s="269"/>
      <c r="V47" s="269"/>
      <c r="W47" s="270"/>
      <c r="X47" s="273" t="str">
        <f t="shared" si="17"/>
        <v/>
      </c>
      <c r="Y47" s="274">
        <v>0.6875</v>
      </c>
      <c r="Z47" s="268" t="str">
        <f t="shared" si="18"/>
        <v/>
      </c>
      <c r="AA47" s="269"/>
      <c r="AB47" s="269"/>
      <c r="AC47" s="270"/>
      <c r="AD47" s="273" t="str">
        <f t="shared" si="19"/>
        <v/>
      </c>
    </row>
    <row r="48" spans="1:30" ht="23.25" customHeight="1">
      <c r="A48" s="272">
        <v>0.69791666666666663</v>
      </c>
      <c r="B48" s="268" t="str">
        <f t="shared" si="10"/>
        <v/>
      </c>
      <c r="C48" s="269"/>
      <c r="D48" s="269"/>
      <c r="E48" s="270"/>
      <c r="F48" s="273" t="str">
        <f t="shared" si="11"/>
        <v/>
      </c>
      <c r="G48" s="272">
        <v>0.69791666666666663</v>
      </c>
      <c r="H48" s="268" t="str">
        <f t="shared" si="12"/>
        <v/>
      </c>
      <c r="I48" s="269"/>
      <c r="J48" s="269"/>
      <c r="K48" s="270"/>
      <c r="L48" s="273" t="str">
        <f t="shared" si="13"/>
        <v/>
      </c>
      <c r="M48" s="272">
        <v>0.69791666666666663</v>
      </c>
      <c r="N48" s="268" t="str">
        <f t="shared" si="14"/>
        <v/>
      </c>
      <c r="O48" s="269"/>
      <c r="P48" s="269"/>
      <c r="Q48" s="270"/>
      <c r="R48" s="273" t="str">
        <f t="shared" si="15"/>
        <v/>
      </c>
      <c r="S48" s="272">
        <v>0.69791666666666663</v>
      </c>
      <c r="T48" s="268" t="str">
        <f t="shared" si="16"/>
        <v/>
      </c>
      <c r="U48" s="269"/>
      <c r="V48" s="269"/>
      <c r="W48" s="270"/>
      <c r="X48" s="273" t="str">
        <f t="shared" si="17"/>
        <v/>
      </c>
      <c r="Y48" s="272">
        <v>0.69791666666666663</v>
      </c>
      <c r="Z48" s="268" t="str">
        <f t="shared" si="18"/>
        <v/>
      </c>
      <c r="AA48" s="269"/>
      <c r="AB48" s="269"/>
      <c r="AC48" s="270"/>
      <c r="AD48" s="273" t="str">
        <f t="shared" si="19"/>
        <v/>
      </c>
    </row>
    <row r="49" spans="1:30" ht="23.25" customHeight="1">
      <c r="A49" s="267">
        <v>0.70833333333333337</v>
      </c>
      <c r="B49" s="268" t="str">
        <f t="shared" si="10"/>
        <v/>
      </c>
      <c r="C49" s="269"/>
      <c r="D49" s="269"/>
      <c r="E49" s="270"/>
      <c r="F49" s="273" t="str">
        <f t="shared" si="11"/>
        <v/>
      </c>
      <c r="G49" s="267">
        <v>0.70833333333333337</v>
      </c>
      <c r="H49" s="268" t="str">
        <f t="shared" si="12"/>
        <v/>
      </c>
      <c r="I49" s="269"/>
      <c r="J49" s="269"/>
      <c r="K49" s="270"/>
      <c r="L49" s="273" t="str">
        <f t="shared" si="13"/>
        <v/>
      </c>
      <c r="M49" s="267">
        <v>0.70833333333333337</v>
      </c>
      <c r="N49" s="268" t="str">
        <f t="shared" si="14"/>
        <v/>
      </c>
      <c r="O49" s="269"/>
      <c r="P49" s="269"/>
      <c r="Q49" s="270"/>
      <c r="R49" s="273" t="str">
        <f t="shared" si="15"/>
        <v/>
      </c>
      <c r="S49" s="267">
        <v>0.70833333333333337</v>
      </c>
      <c r="T49" s="268" t="str">
        <f t="shared" si="16"/>
        <v/>
      </c>
      <c r="U49" s="269"/>
      <c r="V49" s="269"/>
      <c r="W49" s="270"/>
      <c r="X49" s="273" t="str">
        <f t="shared" si="17"/>
        <v/>
      </c>
      <c r="Y49" s="267">
        <v>0.70833333333333337</v>
      </c>
      <c r="Z49" s="268" t="str">
        <f t="shared" si="18"/>
        <v/>
      </c>
      <c r="AA49" s="269"/>
      <c r="AB49" s="269"/>
      <c r="AC49" s="270"/>
      <c r="AD49" s="273" t="str">
        <f t="shared" si="19"/>
        <v/>
      </c>
    </row>
    <row r="50" spans="1:30" ht="23.25" customHeight="1">
      <c r="A50" s="272">
        <v>0.71875</v>
      </c>
      <c r="B50" s="268" t="str">
        <f t="shared" si="10"/>
        <v/>
      </c>
      <c r="C50" s="269"/>
      <c r="D50" s="269"/>
      <c r="E50" s="270"/>
      <c r="F50" s="273" t="str">
        <f t="shared" si="11"/>
        <v/>
      </c>
      <c r="G50" s="272">
        <v>0.71875</v>
      </c>
      <c r="H50" s="268" t="str">
        <f t="shared" si="12"/>
        <v/>
      </c>
      <c r="I50" s="269"/>
      <c r="J50" s="269"/>
      <c r="K50" s="270"/>
      <c r="L50" s="273" t="str">
        <f t="shared" si="13"/>
        <v/>
      </c>
      <c r="M50" s="272">
        <v>0.71875</v>
      </c>
      <c r="N50" s="268" t="str">
        <f t="shared" si="14"/>
        <v/>
      </c>
      <c r="O50" s="269"/>
      <c r="P50" s="269"/>
      <c r="Q50" s="270"/>
      <c r="R50" s="273" t="str">
        <f t="shared" si="15"/>
        <v/>
      </c>
      <c r="S50" s="272">
        <v>0.71875</v>
      </c>
      <c r="T50" s="268" t="str">
        <f t="shared" si="16"/>
        <v/>
      </c>
      <c r="U50" s="269"/>
      <c r="V50" s="269"/>
      <c r="W50" s="270"/>
      <c r="X50" s="273" t="str">
        <f t="shared" si="17"/>
        <v/>
      </c>
      <c r="Y50" s="272">
        <v>0.71875</v>
      </c>
      <c r="Z50" s="268" t="str">
        <f t="shared" si="18"/>
        <v/>
      </c>
      <c r="AA50" s="269"/>
      <c r="AB50" s="269"/>
      <c r="AC50" s="270"/>
      <c r="AD50" s="273" t="str">
        <f t="shared" si="19"/>
        <v/>
      </c>
    </row>
    <row r="51" spans="1:30" ht="23.25" customHeight="1">
      <c r="A51" s="274">
        <v>0.72916666666666663</v>
      </c>
      <c r="B51" s="268" t="str">
        <f t="shared" si="10"/>
        <v/>
      </c>
      <c r="C51" s="269"/>
      <c r="D51" s="269"/>
      <c r="E51" s="270"/>
      <c r="F51" s="273" t="str">
        <f t="shared" si="11"/>
        <v/>
      </c>
      <c r="G51" s="274">
        <v>0.72916666666666663</v>
      </c>
      <c r="H51" s="268" t="str">
        <f t="shared" si="12"/>
        <v/>
      </c>
      <c r="I51" s="269"/>
      <c r="J51" s="269"/>
      <c r="K51" s="270"/>
      <c r="L51" s="273" t="str">
        <f t="shared" si="13"/>
        <v/>
      </c>
      <c r="M51" s="274">
        <v>0.72916666666666663</v>
      </c>
      <c r="N51" s="268" t="str">
        <f t="shared" si="14"/>
        <v/>
      </c>
      <c r="O51" s="269"/>
      <c r="P51" s="269"/>
      <c r="Q51" s="270"/>
      <c r="R51" s="273" t="str">
        <f t="shared" si="15"/>
        <v/>
      </c>
      <c r="S51" s="274">
        <v>0.72916666666666663</v>
      </c>
      <c r="T51" s="268" t="str">
        <f t="shared" si="16"/>
        <v/>
      </c>
      <c r="U51" s="269"/>
      <c r="V51" s="269"/>
      <c r="W51" s="270"/>
      <c r="X51" s="273" t="str">
        <f t="shared" si="17"/>
        <v/>
      </c>
      <c r="Y51" s="274">
        <v>0.72916666666666663</v>
      </c>
      <c r="Z51" s="268" t="str">
        <f t="shared" si="18"/>
        <v/>
      </c>
      <c r="AA51" s="269"/>
      <c r="AB51" s="269"/>
      <c r="AC51" s="270"/>
      <c r="AD51" s="273" t="str">
        <f t="shared" si="19"/>
        <v/>
      </c>
    </row>
    <row r="52" spans="1:30" ht="23.25" customHeight="1">
      <c r="A52" s="272">
        <v>0.73958333333333337</v>
      </c>
      <c r="B52" s="268" t="str">
        <f t="shared" si="10"/>
        <v/>
      </c>
      <c r="C52" s="269"/>
      <c r="D52" s="269"/>
      <c r="E52" s="270"/>
      <c r="F52" s="273" t="str">
        <f t="shared" si="11"/>
        <v/>
      </c>
      <c r="G52" s="272">
        <v>0.73958333333333337</v>
      </c>
      <c r="H52" s="268" t="str">
        <f t="shared" si="12"/>
        <v/>
      </c>
      <c r="I52" s="269"/>
      <c r="J52" s="269"/>
      <c r="K52" s="270"/>
      <c r="L52" s="273" t="str">
        <f t="shared" si="13"/>
        <v/>
      </c>
      <c r="M52" s="272">
        <v>0.73958333333333337</v>
      </c>
      <c r="N52" s="268" t="str">
        <f t="shared" si="14"/>
        <v/>
      </c>
      <c r="O52" s="269"/>
      <c r="P52" s="269"/>
      <c r="Q52" s="270"/>
      <c r="R52" s="273" t="str">
        <f t="shared" si="15"/>
        <v/>
      </c>
      <c r="S52" s="272">
        <v>0.73958333333333337</v>
      </c>
      <c r="T52" s="268" t="str">
        <f t="shared" si="16"/>
        <v/>
      </c>
      <c r="U52" s="269"/>
      <c r="V52" s="269"/>
      <c r="W52" s="270"/>
      <c r="X52" s="273" t="str">
        <f t="shared" si="17"/>
        <v/>
      </c>
      <c r="Y52" s="272">
        <v>0.73958333333333337</v>
      </c>
      <c r="Z52" s="268" t="str">
        <f t="shared" si="18"/>
        <v/>
      </c>
      <c r="AA52" s="269"/>
      <c r="AB52" s="269"/>
      <c r="AC52" s="270"/>
      <c r="AD52" s="273" t="str">
        <f t="shared" si="19"/>
        <v/>
      </c>
    </row>
    <row r="53" spans="1:30" ht="23.25" customHeight="1">
      <c r="A53" s="267">
        <v>0.75</v>
      </c>
      <c r="B53" s="268" t="str">
        <f t="shared" si="10"/>
        <v/>
      </c>
      <c r="C53" s="269"/>
      <c r="D53" s="269"/>
      <c r="E53" s="270"/>
      <c r="F53" s="273" t="str">
        <f t="shared" si="11"/>
        <v/>
      </c>
      <c r="G53" s="267">
        <v>0.75</v>
      </c>
      <c r="H53" s="268" t="str">
        <f t="shared" si="12"/>
        <v/>
      </c>
      <c r="I53" s="269"/>
      <c r="J53" s="269"/>
      <c r="K53" s="270"/>
      <c r="L53" s="273" t="str">
        <f t="shared" si="13"/>
        <v/>
      </c>
      <c r="M53" s="267">
        <v>0.75</v>
      </c>
      <c r="N53" s="268" t="str">
        <f t="shared" si="14"/>
        <v/>
      </c>
      <c r="O53" s="269"/>
      <c r="P53" s="269"/>
      <c r="Q53" s="270"/>
      <c r="R53" s="273" t="str">
        <f t="shared" si="15"/>
        <v/>
      </c>
      <c r="S53" s="267">
        <v>0.75</v>
      </c>
      <c r="T53" s="268" t="str">
        <f t="shared" si="16"/>
        <v/>
      </c>
      <c r="U53" s="269"/>
      <c r="V53" s="269"/>
      <c r="W53" s="270"/>
      <c r="X53" s="273" t="str">
        <f t="shared" si="17"/>
        <v/>
      </c>
      <c r="Y53" s="267">
        <v>0.75</v>
      </c>
      <c r="Z53" s="268" t="str">
        <f t="shared" si="18"/>
        <v/>
      </c>
      <c r="AA53" s="269"/>
      <c r="AB53" s="269"/>
      <c r="AC53" s="270"/>
      <c r="AD53" s="273" t="str">
        <f t="shared" si="19"/>
        <v/>
      </c>
    </row>
    <row r="54" spans="1:30" ht="23.25" customHeight="1">
      <c r="A54" s="272">
        <v>0.76041666666666663</v>
      </c>
      <c r="B54" s="268" t="str">
        <f t="shared" si="10"/>
        <v/>
      </c>
      <c r="C54" s="269"/>
      <c r="D54" s="269"/>
      <c r="E54" s="270"/>
      <c r="F54" s="273" t="str">
        <f t="shared" si="11"/>
        <v/>
      </c>
      <c r="G54" s="272">
        <v>0.76041666666666663</v>
      </c>
      <c r="H54" s="268" t="str">
        <f t="shared" si="12"/>
        <v/>
      </c>
      <c r="I54" s="269"/>
      <c r="J54" s="269"/>
      <c r="K54" s="270"/>
      <c r="L54" s="273" t="str">
        <f t="shared" si="13"/>
        <v/>
      </c>
      <c r="M54" s="272">
        <v>0.76041666666666663</v>
      </c>
      <c r="N54" s="268" t="str">
        <f t="shared" si="14"/>
        <v/>
      </c>
      <c r="O54" s="269"/>
      <c r="P54" s="269"/>
      <c r="Q54" s="270"/>
      <c r="R54" s="273" t="str">
        <f t="shared" si="15"/>
        <v/>
      </c>
      <c r="S54" s="272">
        <v>0.76041666666666663</v>
      </c>
      <c r="T54" s="268" t="str">
        <f t="shared" si="16"/>
        <v/>
      </c>
      <c r="U54" s="269"/>
      <c r="V54" s="269"/>
      <c r="W54" s="270"/>
      <c r="X54" s="273" t="str">
        <f t="shared" si="17"/>
        <v/>
      </c>
      <c r="Y54" s="272">
        <v>0.76041666666666663</v>
      </c>
      <c r="Z54" s="268" t="str">
        <f t="shared" si="18"/>
        <v/>
      </c>
      <c r="AA54" s="269"/>
      <c r="AB54" s="269"/>
      <c r="AC54" s="270"/>
      <c r="AD54" s="273" t="str">
        <f t="shared" si="19"/>
        <v/>
      </c>
    </row>
    <row r="55" spans="1:30" ht="23.25" customHeight="1">
      <c r="A55" s="274">
        <v>0.77083333333333337</v>
      </c>
      <c r="B55" s="268" t="str">
        <f t="shared" si="10"/>
        <v/>
      </c>
      <c r="C55" s="269"/>
      <c r="D55" s="269"/>
      <c r="E55" s="270"/>
      <c r="F55" s="273" t="str">
        <f t="shared" si="11"/>
        <v/>
      </c>
      <c r="G55" s="274">
        <v>0.77083333333333337</v>
      </c>
      <c r="H55" s="268" t="str">
        <f t="shared" si="12"/>
        <v/>
      </c>
      <c r="I55" s="269"/>
      <c r="J55" s="269"/>
      <c r="K55" s="270"/>
      <c r="L55" s="273" t="str">
        <f t="shared" si="13"/>
        <v/>
      </c>
      <c r="M55" s="274">
        <v>0.77083333333333337</v>
      </c>
      <c r="N55" s="268" t="str">
        <f t="shared" si="14"/>
        <v/>
      </c>
      <c r="O55" s="269"/>
      <c r="P55" s="269"/>
      <c r="Q55" s="270"/>
      <c r="R55" s="273" t="str">
        <f t="shared" si="15"/>
        <v/>
      </c>
      <c r="S55" s="274">
        <v>0.77083333333333337</v>
      </c>
      <c r="T55" s="268" t="str">
        <f t="shared" si="16"/>
        <v/>
      </c>
      <c r="U55" s="269"/>
      <c r="V55" s="269"/>
      <c r="W55" s="270"/>
      <c r="X55" s="273" t="str">
        <f t="shared" si="17"/>
        <v/>
      </c>
      <c r="Y55" s="274">
        <v>0.77083333333333337</v>
      </c>
      <c r="Z55" s="268" t="str">
        <f t="shared" si="18"/>
        <v/>
      </c>
      <c r="AA55" s="269"/>
      <c r="AB55" s="269"/>
      <c r="AC55" s="270"/>
      <c r="AD55" s="273" t="str">
        <f t="shared" si="19"/>
        <v/>
      </c>
    </row>
    <row r="56" spans="1:30" ht="23.25" customHeight="1">
      <c r="A56" s="272">
        <v>0.78125</v>
      </c>
      <c r="B56" s="268" t="str">
        <f t="shared" si="10"/>
        <v/>
      </c>
      <c r="C56" s="269"/>
      <c r="D56" s="269"/>
      <c r="E56" s="270"/>
      <c r="F56" s="273" t="str">
        <f t="shared" si="11"/>
        <v/>
      </c>
      <c r="G56" s="272">
        <v>0.78125</v>
      </c>
      <c r="H56" s="268" t="str">
        <f t="shared" si="12"/>
        <v/>
      </c>
      <c r="I56" s="269"/>
      <c r="J56" s="269"/>
      <c r="K56" s="270"/>
      <c r="L56" s="273" t="str">
        <f t="shared" si="13"/>
        <v/>
      </c>
      <c r="M56" s="272">
        <v>0.78125</v>
      </c>
      <c r="N56" s="268" t="str">
        <f t="shared" si="14"/>
        <v/>
      </c>
      <c r="O56" s="269"/>
      <c r="P56" s="269"/>
      <c r="Q56" s="270"/>
      <c r="R56" s="273" t="str">
        <f t="shared" si="15"/>
        <v/>
      </c>
      <c r="S56" s="272">
        <v>0.78125</v>
      </c>
      <c r="T56" s="268" t="str">
        <f t="shared" si="16"/>
        <v/>
      </c>
      <c r="U56" s="269"/>
      <c r="V56" s="269"/>
      <c r="W56" s="270"/>
      <c r="X56" s="273" t="str">
        <f t="shared" si="17"/>
        <v/>
      </c>
      <c r="Y56" s="272">
        <v>0.78125</v>
      </c>
      <c r="Z56" s="268" t="str">
        <f t="shared" si="18"/>
        <v/>
      </c>
      <c r="AA56" s="269"/>
      <c r="AB56" s="269"/>
      <c r="AC56" s="270"/>
      <c r="AD56" s="273" t="str">
        <f t="shared" si="19"/>
        <v/>
      </c>
    </row>
    <row r="57" spans="1:30" ht="23.25" customHeight="1">
      <c r="A57" s="267">
        <v>0.79166666666666663</v>
      </c>
      <c r="B57" s="268" t="str">
        <f t="shared" si="10"/>
        <v/>
      </c>
      <c r="C57" s="269"/>
      <c r="D57" s="269"/>
      <c r="E57" s="270"/>
      <c r="F57" s="273" t="str">
        <f t="shared" si="11"/>
        <v/>
      </c>
      <c r="G57" s="267">
        <v>0.79166666666666663</v>
      </c>
      <c r="H57" s="268" t="str">
        <f t="shared" si="12"/>
        <v/>
      </c>
      <c r="I57" s="269"/>
      <c r="J57" s="269"/>
      <c r="K57" s="270"/>
      <c r="L57" s="273" t="str">
        <f t="shared" si="13"/>
        <v/>
      </c>
      <c r="M57" s="267">
        <v>0.79166666666666663</v>
      </c>
      <c r="N57" s="268" t="str">
        <f t="shared" si="14"/>
        <v/>
      </c>
      <c r="O57" s="269"/>
      <c r="P57" s="269"/>
      <c r="Q57" s="270"/>
      <c r="R57" s="273" t="str">
        <f t="shared" si="15"/>
        <v/>
      </c>
      <c r="S57" s="267">
        <v>0.79166666666666663</v>
      </c>
      <c r="T57" s="268" t="str">
        <f t="shared" si="16"/>
        <v/>
      </c>
      <c r="U57" s="269"/>
      <c r="V57" s="269"/>
      <c r="W57" s="270"/>
      <c r="X57" s="273" t="str">
        <f t="shared" si="17"/>
        <v/>
      </c>
      <c r="Y57" s="267">
        <v>0.79166666666666663</v>
      </c>
      <c r="Z57" s="268" t="str">
        <f t="shared" si="18"/>
        <v/>
      </c>
      <c r="AA57" s="269"/>
      <c r="AB57" s="269"/>
      <c r="AC57" s="270"/>
      <c r="AD57" s="273" t="str">
        <f t="shared" si="19"/>
        <v/>
      </c>
    </row>
    <row r="58" spans="1:30" ht="23.25" customHeight="1">
      <c r="A58" s="272">
        <v>0.80208333333333337</v>
      </c>
      <c r="B58" s="268" t="str">
        <f t="shared" si="10"/>
        <v/>
      </c>
      <c r="C58" s="269"/>
      <c r="D58" s="269"/>
      <c r="E58" s="270"/>
      <c r="F58" s="273" t="str">
        <f t="shared" si="11"/>
        <v/>
      </c>
      <c r="G58" s="272">
        <v>0.80208333333333337</v>
      </c>
      <c r="H58" s="268" t="str">
        <f t="shared" si="12"/>
        <v/>
      </c>
      <c r="I58" s="269"/>
      <c r="J58" s="269"/>
      <c r="K58" s="270"/>
      <c r="L58" s="273" t="str">
        <f t="shared" si="13"/>
        <v/>
      </c>
      <c r="M58" s="272">
        <v>0.80208333333333337</v>
      </c>
      <c r="N58" s="268" t="str">
        <f t="shared" si="14"/>
        <v/>
      </c>
      <c r="O58" s="269"/>
      <c r="P58" s="269"/>
      <c r="Q58" s="270"/>
      <c r="R58" s="273" t="str">
        <f t="shared" si="15"/>
        <v/>
      </c>
      <c r="S58" s="272">
        <v>0.80208333333333337</v>
      </c>
      <c r="T58" s="268" t="str">
        <f t="shared" si="16"/>
        <v/>
      </c>
      <c r="U58" s="269"/>
      <c r="V58" s="269"/>
      <c r="W58" s="270"/>
      <c r="X58" s="273" t="str">
        <f t="shared" si="17"/>
        <v/>
      </c>
      <c r="Y58" s="272">
        <v>0.80208333333333337</v>
      </c>
      <c r="Z58" s="268" t="str">
        <f t="shared" si="18"/>
        <v/>
      </c>
      <c r="AA58" s="269"/>
      <c r="AB58" s="269"/>
      <c r="AC58" s="270"/>
      <c r="AD58" s="273" t="str">
        <f t="shared" si="19"/>
        <v/>
      </c>
    </row>
    <row r="59" spans="1:30" ht="23.25" customHeight="1">
      <c r="A59" s="274">
        <v>0.8125</v>
      </c>
      <c r="B59" s="268" t="str">
        <f t="shared" si="10"/>
        <v/>
      </c>
      <c r="C59" s="269"/>
      <c r="D59" s="269"/>
      <c r="E59" s="270"/>
      <c r="F59" s="273" t="str">
        <f t="shared" si="11"/>
        <v/>
      </c>
      <c r="G59" s="274">
        <v>0.8125</v>
      </c>
      <c r="H59" s="268" t="str">
        <f t="shared" si="12"/>
        <v/>
      </c>
      <c r="I59" s="269"/>
      <c r="J59" s="269"/>
      <c r="K59" s="270"/>
      <c r="L59" s="273" t="str">
        <f t="shared" si="13"/>
        <v/>
      </c>
      <c r="M59" s="274">
        <v>0.8125</v>
      </c>
      <c r="N59" s="268" t="str">
        <f t="shared" si="14"/>
        <v/>
      </c>
      <c r="O59" s="269"/>
      <c r="P59" s="269"/>
      <c r="Q59" s="270"/>
      <c r="R59" s="273" t="str">
        <f t="shared" si="15"/>
        <v/>
      </c>
      <c r="S59" s="274">
        <v>0.8125</v>
      </c>
      <c r="T59" s="268" t="str">
        <f t="shared" si="16"/>
        <v/>
      </c>
      <c r="U59" s="269"/>
      <c r="V59" s="269"/>
      <c r="W59" s="270"/>
      <c r="X59" s="273" t="str">
        <f t="shared" si="17"/>
        <v/>
      </c>
      <c r="Y59" s="274">
        <v>0.8125</v>
      </c>
      <c r="Z59" s="268" t="str">
        <f t="shared" si="18"/>
        <v/>
      </c>
      <c r="AA59" s="269"/>
      <c r="AB59" s="269"/>
      <c r="AC59" s="270"/>
      <c r="AD59" s="273" t="str">
        <f t="shared" si="19"/>
        <v/>
      </c>
    </row>
    <row r="60" spans="1:30" ht="23.25" customHeight="1">
      <c r="A60" s="272">
        <v>0.82291666666666663</v>
      </c>
      <c r="B60" s="268" t="str">
        <f t="shared" si="10"/>
        <v/>
      </c>
      <c r="C60" s="269"/>
      <c r="D60" s="269"/>
      <c r="E60" s="270"/>
      <c r="F60" s="273" t="str">
        <f t="shared" si="11"/>
        <v/>
      </c>
      <c r="G60" s="272">
        <v>0.82291666666666663</v>
      </c>
      <c r="H60" s="268" t="str">
        <f t="shared" si="12"/>
        <v/>
      </c>
      <c r="I60" s="269"/>
      <c r="J60" s="269"/>
      <c r="K60" s="270"/>
      <c r="L60" s="273" t="str">
        <f t="shared" si="13"/>
        <v/>
      </c>
      <c r="M60" s="272">
        <v>0.82291666666666663</v>
      </c>
      <c r="N60" s="268" t="str">
        <f t="shared" si="14"/>
        <v/>
      </c>
      <c r="O60" s="269"/>
      <c r="P60" s="269"/>
      <c r="Q60" s="270"/>
      <c r="R60" s="273" t="str">
        <f t="shared" si="15"/>
        <v/>
      </c>
      <c r="S60" s="272">
        <v>0.82291666666666663</v>
      </c>
      <c r="T60" s="268" t="str">
        <f t="shared" si="16"/>
        <v/>
      </c>
      <c r="U60" s="269"/>
      <c r="V60" s="269"/>
      <c r="W60" s="270"/>
      <c r="X60" s="273" t="str">
        <f t="shared" si="17"/>
        <v/>
      </c>
      <c r="Y60" s="272">
        <v>0.82291666666666663</v>
      </c>
      <c r="Z60" s="268" t="str">
        <f t="shared" si="18"/>
        <v/>
      </c>
      <c r="AA60" s="269"/>
      <c r="AB60" s="269"/>
      <c r="AC60" s="270"/>
      <c r="AD60" s="273" t="str">
        <f t="shared" si="19"/>
        <v/>
      </c>
    </row>
    <row r="61" spans="1:30" ht="23.25" customHeight="1">
      <c r="A61" s="267">
        <v>0.83333333333333337</v>
      </c>
      <c r="B61" s="268" t="str">
        <f t="shared" si="10"/>
        <v/>
      </c>
      <c r="C61" s="269"/>
      <c r="D61" s="269"/>
      <c r="E61" s="270"/>
      <c r="F61" s="273" t="str">
        <f t="shared" si="11"/>
        <v/>
      </c>
      <c r="G61" s="267">
        <v>0.83333333333333337</v>
      </c>
      <c r="H61" s="268" t="str">
        <f t="shared" si="12"/>
        <v/>
      </c>
      <c r="I61" s="269"/>
      <c r="J61" s="269"/>
      <c r="K61" s="270"/>
      <c r="L61" s="273" t="str">
        <f t="shared" si="13"/>
        <v/>
      </c>
      <c r="M61" s="267">
        <v>0.83333333333333337</v>
      </c>
      <c r="N61" s="268" t="str">
        <f t="shared" si="14"/>
        <v/>
      </c>
      <c r="O61" s="269"/>
      <c r="P61" s="269"/>
      <c r="Q61" s="270"/>
      <c r="R61" s="273" t="str">
        <f t="shared" si="15"/>
        <v/>
      </c>
      <c r="S61" s="267">
        <v>0.83333333333333337</v>
      </c>
      <c r="T61" s="268" t="str">
        <f t="shared" si="16"/>
        <v/>
      </c>
      <c r="U61" s="269"/>
      <c r="V61" s="269"/>
      <c r="W61" s="270"/>
      <c r="X61" s="273" t="str">
        <f t="shared" si="17"/>
        <v/>
      </c>
      <c r="Y61" s="267">
        <v>0.83333333333333337</v>
      </c>
      <c r="Z61" s="268" t="str">
        <f t="shared" si="18"/>
        <v/>
      </c>
      <c r="AA61" s="269"/>
      <c r="AB61" s="269"/>
      <c r="AC61" s="270"/>
      <c r="AD61" s="273" t="str">
        <f t="shared" si="19"/>
        <v/>
      </c>
    </row>
    <row r="62" spans="1:30" ht="23.25" customHeight="1">
      <c r="A62" s="272">
        <v>0.84375</v>
      </c>
      <c r="B62" s="268" t="str">
        <f t="shared" si="10"/>
        <v/>
      </c>
      <c r="C62" s="269"/>
      <c r="D62" s="269"/>
      <c r="E62" s="270"/>
      <c r="F62" s="273" t="str">
        <f t="shared" si="11"/>
        <v/>
      </c>
      <c r="G62" s="272">
        <v>0.84375</v>
      </c>
      <c r="H62" s="268" t="str">
        <f t="shared" si="12"/>
        <v/>
      </c>
      <c r="I62" s="269"/>
      <c r="J62" s="269"/>
      <c r="K62" s="270"/>
      <c r="L62" s="273" t="str">
        <f t="shared" si="13"/>
        <v/>
      </c>
      <c r="M62" s="272">
        <v>0.84375</v>
      </c>
      <c r="N62" s="268" t="str">
        <f t="shared" si="14"/>
        <v/>
      </c>
      <c r="O62" s="269"/>
      <c r="P62" s="269"/>
      <c r="Q62" s="270"/>
      <c r="R62" s="273" t="str">
        <f t="shared" si="15"/>
        <v/>
      </c>
      <c r="S62" s="272">
        <v>0.84375</v>
      </c>
      <c r="T62" s="268" t="str">
        <f t="shared" si="16"/>
        <v/>
      </c>
      <c r="U62" s="269"/>
      <c r="V62" s="269"/>
      <c r="W62" s="270"/>
      <c r="X62" s="273" t="str">
        <f t="shared" si="17"/>
        <v/>
      </c>
      <c r="Y62" s="272">
        <v>0.84375</v>
      </c>
      <c r="Z62" s="268" t="str">
        <f t="shared" si="18"/>
        <v/>
      </c>
      <c r="AA62" s="269"/>
      <c r="AB62" s="269"/>
      <c r="AC62" s="270"/>
      <c r="AD62" s="273" t="str">
        <f t="shared" si="19"/>
        <v/>
      </c>
    </row>
    <row r="63" spans="1:30" ht="23.25" customHeight="1">
      <c r="A63" s="274">
        <v>0.85416666666666663</v>
      </c>
      <c r="B63" s="268" t="str">
        <f t="shared" si="10"/>
        <v/>
      </c>
      <c r="C63" s="269"/>
      <c r="D63" s="269"/>
      <c r="E63" s="270"/>
      <c r="F63" s="273" t="str">
        <f t="shared" si="11"/>
        <v/>
      </c>
      <c r="G63" s="274">
        <v>0.85416666666666663</v>
      </c>
      <c r="H63" s="268" t="str">
        <f t="shared" si="12"/>
        <v/>
      </c>
      <c r="I63" s="269"/>
      <c r="J63" s="269"/>
      <c r="K63" s="270"/>
      <c r="L63" s="273" t="str">
        <f t="shared" si="13"/>
        <v/>
      </c>
      <c r="M63" s="274">
        <v>0.85416666666666663</v>
      </c>
      <c r="N63" s="268" t="str">
        <f t="shared" si="14"/>
        <v/>
      </c>
      <c r="O63" s="269"/>
      <c r="P63" s="269"/>
      <c r="Q63" s="270"/>
      <c r="R63" s="273" t="str">
        <f t="shared" si="15"/>
        <v/>
      </c>
      <c r="S63" s="274">
        <v>0.85416666666666663</v>
      </c>
      <c r="T63" s="268" t="str">
        <f t="shared" si="16"/>
        <v/>
      </c>
      <c r="U63" s="269"/>
      <c r="V63" s="269"/>
      <c r="W63" s="270"/>
      <c r="X63" s="273" t="str">
        <f t="shared" si="17"/>
        <v/>
      </c>
      <c r="Y63" s="274">
        <v>0.85416666666666663</v>
      </c>
      <c r="Z63" s="268" t="str">
        <f t="shared" si="18"/>
        <v/>
      </c>
      <c r="AA63" s="269"/>
      <c r="AB63" s="269"/>
      <c r="AC63" s="270"/>
      <c r="AD63" s="273" t="str">
        <f t="shared" si="19"/>
        <v/>
      </c>
    </row>
    <row r="64" spans="1:30" ht="23.25" customHeight="1">
      <c r="A64" s="272">
        <v>0.86458333333333337</v>
      </c>
      <c r="B64" s="268" t="str">
        <f t="shared" si="10"/>
        <v/>
      </c>
      <c r="C64" s="269"/>
      <c r="D64" s="269"/>
      <c r="E64" s="270"/>
      <c r="F64" s="273" t="str">
        <f t="shared" si="11"/>
        <v/>
      </c>
      <c r="G64" s="272">
        <v>0.86458333333333337</v>
      </c>
      <c r="H64" s="268" t="str">
        <f t="shared" si="12"/>
        <v/>
      </c>
      <c r="I64" s="269"/>
      <c r="J64" s="269"/>
      <c r="K64" s="270"/>
      <c r="L64" s="273" t="str">
        <f t="shared" si="13"/>
        <v/>
      </c>
      <c r="M64" s="272">
        <v>0.86458333333333337</v>
      </c>
      <c r="N64" s="268" t="str">
        <f t="shared" si="14"/>
        <v/>
      </c>
      <c r="O64" s="269"/>
      <c r="P64" s="269"/>
      <c r="Q64" s="270"/>
      <c r="R64" s="273" t="str">
        <f t="shared" si="15"/>
        <v/>
      </c>
      <c r="S64" s="272">
        <v>0.86458333333333337</v>
      </c>
      <c r="T64" s="268" t="str">
        <f t="shared" si="16"/>
        <v/>
      </c>
      <c r="U64" s="269"/>
      <c r="V64" s="269"/>
      <c r="W64" s="270"/>
      <c r="X64" s="273" t="str">
        <f t="shared" si="17"/>
        <v/>
      </c>
      <c r="Y64" s="272">
        <v>0.86458333333333337</v>
      </c>
      <c r="Z64" s="268" t="str">
        <f t="shared" si="18"/>
        <v/>
      </c>
      <c r="AA64" s="269"/>
      <c r="AB64" s="269"/>
      <c r="AC64" s="270"/>
      <c r="AD64" s="273" t="str">
        <f t="shared" si="19"/>
        <v/>
      </c>
    </row>
    <row r="65" spans="1:30" ht="23.25" customHeight="1">
      <c r="A65" s="267">
        <v>0.875</v>
      </c>
      <c r="B65" s="268" t="str">
        <f t="shared" si="10"/>
        <v/>
      </c>
      <c r="C65" s="269"/>
      <c r="D65" s="269"/>
      <c r="E65" s="270"/>
      <c r="F65" s="273" t="str">
        <f t="shared" si="11"/>
        <v/>
      </c>
      <c r="G65" s="267">
        <v>0.875</v>
      </c>
      <c r="H65" s="268" t="str">
        <f t="shared" si="12"/>
        <v/>
      </c>
      <c r="I65" s="269"/>
      <c r="J65" s="269"/>
      <c r="K65" s="270"/>
      <c r="L65" s="273" t="str">
        <f t="shared" si="13"/>
        <v/>
      </c>
      <c r="M65" s="267">
        <v>0.875</v>
      </c>
      <c r="N65" s="268" t="str">
        <f t="shared" si="14"/>
        <v/>
      </c>
      <c r="O65" s="269"/>
      <c r="P65" s="269"/>
      <c r="Q65" s="270"/>
      <c r="R65" s="273" t="str">
        <f t="shared" si="15"/>
        <v/>
      </c>
      <c r="S65" s="267">
        <v>0.875</v>
      </c>
      <c r="T65" s="268" t="str">
        <f t="shared" si="16"/>
        <v/>
      </c>
      <c r="U65" s="269"/>
      <c r="V65" s="269"/>
      <c r="W65" s="270"/>
      <c r="X65" s="273" t="str">
        <f t="shared" si="17"/>
        <v/>
      </c>
      <c r="Y65" s="267">
        <v>0.875</v>
      </c>
      <c r="Z65" s="268" t="str">
        <f t="shared" si="18"/>
        <v/>
      </c>
      <c r="AA65" s="269"/>
      <c r="AB65" s="269"/>
      <c r="AC65" s="270"/>
      <c r="AD65" s="273" t="str">
        <f t="shared" si="19"/>
        <v/>
      </c>
    </row>
    <row r="66" spans="1:30" ht="23.25" customHeight="1">
      <c r="A66" s="272">
        <v>0.88541666666666663</v>
      </c>
      <c r="B66" s="268" t="str">
        <f t="shared" si="10"/>
        <v/>
      </c>
      <c r="C66" s="269"/>
      <c r="D66" s="269"/>
      <c r="E66" s="270"/>
      <c r="F66" s="273" t="str">
        <f t="shared" si="11"/>
        <v/>
      </c>
      <c r="G66" s="272">
        <v>0.88541666666666663</v>
      </c>
      <c r="H66" s="268" t="str">
        <f t="shared" si="12"/>
        <v/>
      </c>
      <c r="I66" s="269"/>
      <c r="J66" s="269"/>
      <c r="K66" s="270"/>
      <c r="L66" s="273" t="str">
        <f t="shared" si="13"/>
        <v/>
      </c>
      <c r="M66" s="272">
        <v>0.88541666666666663</v>
      </c>
      <c r="N66" s="268" t="str">
        <f t="shared" si="14"/>
        <v/>
      </c>
      <c r="O66" s="269"/>
      <c r="P66" s="269"/>
      <c r="Q66" s="270"/>
      <c r="R66" s="273" t="str">
        <f t="shared" si="15"/>
        <v/>
      </c>
      <c r="S66" s="272">
        <v>0.88541666666666663</v>
      </c>
      <c r="T66" s="268" t="str">
        <f t="shared" si="16"/>
        <v/>
      </c>
      <c r="U66" s="269"/>
      <c r="V66" s="269"/>
      <c r="W66" s="270"/>
      <c r="X66" s="273" t="str">
        <f t="shared" si="17"/>
        <v/>
      </c>
      <c r="Y66" s="272">
        <v>0.88541666666666663</v>
      </c>
      <c r="Z66" s="268" t="str">
        <f t="shared" si="18"/>
        <v/>
      </c>
      <c r="AA66" s="269"/>
      <c r="AB66" s="269"/>
      <c r="AC66" s="270"/>
      <c r="AD66" s="273" t="str">
        <f t="shared" si="19"/>
        <v/>
      </c>
    </row>
    <row r="67" spans="1:30" ht="23.25" customHeight="1">
      <c r="A67" s="274">
        <v>0.89583333333333337</v>
      </c>
      <c r="B67" s="268" t="str">
        <f t="shared" si="10"/>
        <v/>
      </c>
      <c r="C67" s="269"/>
      <c r="D67" s="269"/>
      <c r="E67" s="270"/>
      <c r="F67" s="273" t="str">
        <f t="shared" si="11"/>
        <v/>
      </c>
      <c r="G67" s="274">
        <v>0.89583333333333337</v>
      </c>
      <c r="H67" s="268" t="str">
        <f t="shared" si="12"/>
        <v/>
      </c>
      <c r="I67" s="269"/>
      <c r="J67" s="269"/>
      <c r="K67" s="270"/>
      <c r="L67" s="273" t="str">
        <f t="shared" si="13"/>
        <v/>
      </c>
      <c r="M67" s="274">
        <v>0.89583333333333337</v>
      </c>
      <c r="N67" s="268" t="str">
        <f t="shared" si="14"/>
        <v/>
      </c>
      <c r="O67" s="269"/>
      <c r="P67" s="269"/>
      <c r="Q67" s="270"/>
      <c r="R67" s="273" t="str">
        <f t="shared" si="15"/>
        <v/>
      </c>
      <c r="S67" s="274">
        <v>0.89583333333333337</v>
      </c>
      <c r="T67" s="268" t="str">
        <f t="shared" si="16"/>
        <v/>
      </c>
      <c r="U67" s="269"/>
      <c r="V67" s="269"/>
      <c r="W67" s="270"/>
      <c r="X67" s="273" t="str">
        <f t="shared" si="17"/>
        <v/>
      </c>
      <c r="Y67" s="274">
        <v>0.89583333333333337</v>
      </c>
      <c r="Z67" s="268" t="str">
        <f t="shared" si="18"/>
        <v/>
      </c>
      <c r="AA67" s="269"/>
      <c r="AB67" s="269"/>
      <c r="AC67" s="270"/>
      <c r="AD67" s="273" t="str">
        <f t="shared" si="19"/>
        <v/>
      </c>
    </row>
    <row r="68" spans="1:30" ht="23.25" customHeight="1">
      <c r="A68" s="272">
        <v>0.90625</v>
      </c>
      <c r="B68" s="268" t="str">
        <f t="shared" si="10"/>
        <v/>
      </c>
      <c r="C68" s="275"/>
      <c r="D68" s="275"/>
      <c r="E68" s="276"/>
      <c r="F68" s="273" t="str">
        <f t="shared" si="11"/>
        <v/>
      </c>
      <c r="G68" s="272">
        <v>0.90625</v>
      </c>
      <c r="H68" s="268" t="str">
        <f t="shared" si="12"/>
        <v/>
      </c>
      <c r="I68" s="275"/>
      <c r="J68" s="275"/>
      <c r="K68" s="276"/>
      <c r="L68" s="273" t="str">
        <f t="shared" si="13"/>
        <v/>
      </c>
      <c r="M68" s="272">
        <v>0.90625</v>
      </c>
      <c r="N68" s="268" t="str">
        <f t="shared" si="14"/>
        <v/>
      </c>
      <c r="O68" s="275"/>
      <c r="P68" s="275"/>
      <c r="Q68" s="276"/>
      <c r="R68" s="273" t="str">
        <f t="shared" si="15"/>
        <v/>
      </c>
      <c r="S68" s="272">
        <v>0.90625</v>
      </c>
      <c r="T68" s="268" t="str">
        <f t="shared" si="16"/>
        <v/>
      </c>
      <c r="U68" s="275"/>
      <c r="V68" s="275"/>
      <c r="W68" s="276"/>
      <c r="X68" s="273" t="str">
        <f t="shared" si="17"/>
        <v/>
      </c>
      <c r="Y68" s="272">
        <v>0.90625</v>
      </c>
      <c r="Z68" s="268" t="str">
        <f t="shared" si="18"/>
        <v/>
      </c>
      <c r="AA68" s="275"/>
      <c r="AB68" s="275"/>
      <c r="AC68" s="276"/>
      <c r="AD68" s="273" t="str">
        <f t="shared" si="19"/>
        <v/>
      </c>
    </row>
    <row r="69" spans="1:30" ht="23.25" customHeight="1">
      <c r="A69" s="267">
        <v>0.91666666666666663</v>
      </c>
      <c r="B69" s="268" t="str">
        <f t="shared" ref="B69:B73" si="20">IFERROR(INDEX($E$81:$E$118,MATCH(A69,$F$81:$F$118,0),1),"")</f>
        <v/>
      </c>
      <c r="C69" s="275"/>
      <c r="D69" s="275"/>
      <c r="E69" s="276"/>
      <c r="F69" s="273" t="str">
        <f t="shared" ref="F69:F73" si="21">IFERROR(INDEX(E$119:E$122,MATCH($A69,F$119:F$122,0),1),"")</f>
        <v/>
      </c>
      <c r="G69" s="267">
        <v>0.91666666666666663</v>
      </c>
      <c r="H69" s="268" t="str">
        <f t="shared" ref="H69:H73" si="22">IFERROR(INDEX($K$81:$K$118,MATCH(G69,$L$81:$L$118,0),1),"")</f>
        <v/>
      </c>
      <c r="I69" s="275"/>
      <c r="J69" s="275"/>
      <c r="K69" s="276"/>
      <c r="L69" s="273" t="str">
        <f t="shared" ref="L69:L73" si="23">IFERROR(INDEX(K$119:K$122,MATCH($A69,L$119:L$122,0),1),"")</f>
        <v/>
      </c>
      <c r="M69" s="267">
        <v>0.91666666666666663</v>
      </c>
      <c r="N69" s="268" t="str">
        <f t="shared" ref="N69:N73" si="24">IFERROR(INDEX($Q$81:$Q$118,MATCH(M69,$R$81:$R$118,0),1),"")</f>
        <v/>
      </c>
      <c r="O69" s="275"/>
      <c r="P69" s="275"/>
      <c r="Q69" s="276"/>
      <c r="R69" s="273" t="str">
        <f t="shared" ref="R69:R73" si="25">IFERROR(INDEX(Q$119:Q$122,MATCH($A69,R$119:R$122,0),1),"")</f>
        <v/>
      </c>
      <c r="S69" s="267">
        <v>0.91666666666666663</v>
      </c>
      <c r="T69" s="268" t="str">
        <f t="shared" ref="T69:T73" si="26">IFERROR(INDEX($W$81:$W$118,MATCH(S69,$X$81:$X$118,0),1),"")</f>
        <v/>
      </c>
      <c r="U69" s="275"/>
      <c r="V69" s="275"/>
      <c r="W69" s="276"/>
      <c r="X69" s="273" t="str">
        <f t="shared" ref="X69:X73" si="27">IFERROR(INDEX(W$119:W$122,MATCH($A69,X$119:X$122,0),1),"")</f>
        <v/>
      </c>
      <c r="Y69" s="267">
        <v>0.91666666666666663</v>
      </c>
      <c r="Z69" s="268" t="str">
        <f t="shared" ref="Z69:Z73" si="28">IFERROR(INDEX($AC$81:$AC$118,MATCH(Y69,$AD$81:$AD$118,0),1),"")</f>
        <v/>
      </c>
      <c r="AA69" s="275"/>
      <c r="AB69" s="275"/>
      <c r="AC69" s="276"/>
      <c r="AD69" s="273" t="str">
        <f t="shared" ref="AD69:AD73" si="29">IFERROR(INDEX(AC$119:AC$122,MATCH($A69,AD$119:AD$122,0),1),"")</f>
        <v/>
      </c>
    </row>
    <row r="70" spans="1:30" ht="23.25" customHeight="1">
      <c r="A70" s="272">
        <v>0.92708333333333337</v>
      </c>
      <c r="B70" s="268" t="str">
        <f t="shared" si="20"/>
        <v/>
      </c>
      <c r="C70" s="275"/>
      <c r="D70" s="275"/>
      <c r="E70" s="276"/>
      <c r="F70" s="273" t="str">
        <f t="shared" si="21"/>
        <v/>
      </c>
      <c r="G70" s="272">
        <v>0.92708333333333337</v>
      </c>
      <c r="H70" s="268" t="str">
        <f t="shared" si="22"/>
        <v/>
      </c>
      <c r="I70" s="275"/>
      <c r="J70" s="275"/>
      <c r="K70" s="276"/>
      <c r="L70" s="273" t="str">
        <f t="shared" si="23"/>
        <v/>
      </c>
      <c r="M70" s="272">
        <v>0.92708333333333337</v>
      </c>
      <c r="N70" s="268" t="str">
        <f t="shared" si="24"/>
        <v/>
      </c>
      <c r="O70" s="275"/>
      <c r="P70" s="275"/>
      <c r="Q70" s="276"/>
      <c r="R70" s="273" t="str">
        <f t="shared" si="25"/>
        <v/>
      </c>
      <c r="S70" s="272">
        <v>0.92708333333333337</v>
      </c>
      <c r="T70" s="268" t="str">
        <f t="shared" si="26"/>
        <v/>
      </c>
      <c r="U70" s="275"/>
      <c r="V70" s="275"/>
      <c r="W70" s="276"/>
      <c r="X70" s="273" t="str">
        <f t="shared" si="27"/>
        <v/>
      </c>
      <c r="Y70" s="272">
        <v>0.92708333333333337</v>
      </c>
      <c r="Z70" s="268" t="str">
        <f t="shared" si="28"/>
        <v/>
      </c>
      <c r="AA70" s="275"/>
      <c r="AB70" s="275"/>
      <c r="AC70" s="276"/>
      <c r="AD70" s="273" t="str">
        <f t="shared" si="29"/>
        <v/>
      </c>
    </row>
    <row r="71" spans="1:30" ht="23.25" customHeight="1">
      <c r="A71" s="274">
        <v>0.9375</v>
      </c>
      <c r="B71" s="268" t="str">
        <f t="shared" si="20"/>
        <v/>
      </c>
      <c r="C71" s="275"/>
      <c r="D71" s="275"/>
      <c r="E71" s="276"/>
      <c r="F71" s="273" t="str">
        <f t="shared" si="21"/>
        <v/>
      </c>
      <c r="G71" s="274">
        <v>0.9375</v>
      </c>
      <c r="H71" s="268" t="str">
        <f t="shared" si="22"/>
        <v/>
      </c>
      <c r="I71" s="275"/>
      <c r="J71" s="275"/>
      <c r="K71" s="276"/>
      <c r="L71" s="273" t="str">
        <f t="shared" si="23"/>
        <v/>
      </c>
      <c r="M71" s="274">
        <v>0.9375</v>
      </c>
      <c r="N71" s="268" t="str">
        <f t="shared" si="24"/>
        <v/>
      </c>
      <c r="O71" s="275"/>
      <c r="P71" s="275"/>
      <c r="Q71" s="276"/>
      <c r="R71" s="273" t="str">
        <f t="shared" si="25"/>
        <v/>
      </c>
      <c r="S71" s="274">
        <v>0.9375</v>
      </c>
      <c r="T71" s="268" t="str">
        <f t="shared" si="26"/>
        <v/>
      </c>
      <c r="U71" s="275"/>
      <c r="V71" s="275"/>
      <c r="W71" s="276"/>
      <c r="X71" s="273" t="str">
        <f t="shared" si="27"/>
        <v/>
      </c>
      <c r="Y71" s="274">
        <v>0.9375</v>
      </c>
      <c r="Z71" s="268" t="str">
        <f t="shared" si="28"/>
        <v/>
      </c>
      <c r="AA71" s="275"/>
      <c r="AB71" s="275"/>
      <c r="AC71" s="276"/>
      <c r="AD71" s="273" t="str">
        <f t="shared" si="29"/>
        <v/>
      </c>
    </row>
    <row r="72" spans="1:30" ht="23.25" customHeight="1">
      <c r="A72" s="277">
        <v>0.94791666666666663</v>
      </c>
      <c r="B72" s="268" t="str">
        <f t="shared" si="20"/>
        <v/>
      </c>
      <c r="C72" s="275"/>
      <c r="D72" s="275"/>
      <c r="E72" s="276"/>
      <c r="F72" s="273" t="str">
        <f t="shared" si="21"/>
        <v/>
      </c>
      <c r="G72" s="277">
        <v>0.94791666666666663</v>
      </c>
      <c r="H72" s="268" t="str">
        <f t="shared" si="22"/>
        <v/>
      </c>
      <c r="I72" s="275"/>
      <c r="J72" s="275"/>
      <c r="K72" s="276"/>
      <c r="L72" s="273" t="str">
        <f t="shared" si="23"/>
        <v/>
      </c>
      <c r="M72" s="277">
        <v>0.94791666666666663</v>
      </c>
      <c r="N72" s="268" t="str">
        <f t="shared" si="24"/>
        <v/>
      </c>
      <c r="O72" s="275"/>
      <c r="P72" s="275"/>
      <c r="Q72" s="276"/>
      <c r="R72" s="273" t="str">
        <f t="shared" si="25"/>
        <v/>
      </c>
      <c r="S72" s="277">
        <v>0.94791666666666663</v>
      </c>
      <c r="T72" s="268" t="str">
        <f t="shared" si="26"/>
        <v/>
      </c>
      <c r="U72" s="275"/>
      <c r="V72" s="275"/>
      <c r="W72" s="276"/>
      <c r="X72" s="273" t="str">
        <f t="shared" si="27"/>
        <v/>
      </c>
      <c r="Y72" s="277">
        <v>0.94791666666666663</v>
      </c>
      <c r="Z72" s="268" t="str">
        <f t="shared" si="28"/>
        <v/>
      </c>
      <c r="AA72" s="275"/>
      <c r="AB72" s="275"/>
      <c r="AC72" s="276"/>
      <c r="AD72" s="273" t="str">
        <f t="shared" si="29"/>
        <v/>
      </c>
    </row>
    <row r="73" spans="1:30" ht="23.25" customHeight="1">
      <c r="A73" s="278">
        <v>0.95833333333333337</v>
      </c>
      <c r="B73" s="279" t="str">
        <f t="shared" si="20"/>
        <v>消灯</v>
      </c>
      <c r="C73" s="280"/>
      <c r="D73" s="280"/>
      <c r="E73" s="281"/>
      <c r="F73" s="282" t="str">
        <f t="shared" si="21"/>
        <v/>
      </c>
      <c r="G73" s="278">
        <v>0.95833333333333337</v>
      </c>
      <c r="H73" s="279" t="str">
        <f t="shared" si="22"/>
        <v/>
      </c>
      <c r="I73" s="280"/>
      <c r="J73" s="280"/>
      <c r="K73" s="281"/>
      <c r="L73" s="282" t="str">
        <f t="shared" si="23"/>
        <v/>
      </c>
      <c r="M73" s="278">
        <v>0.95833333333333337</v>
      </c>
      <c r="N73" s="279" t="str">
        <f t="shared" si="24"/>
        <v>消灯</v>
      </c>
      <c r="O73" s="280"/>
      <c r="P73" s="280"/>
      <c r="Q73" s="281"/>
      <c r="R73" s="282" t="str">
        <f t="shared" si="25"/>
        <v/>
      </c>
      <c r="S73" s="278">
        <v>0.95833333333333337</v>
      </c>
      <c r="T73" s="279" t="str">
        <f t="shared" si="26"/>
        <v>消灯</v>
      </c>
      <c r="U73" s="280"/>
      <c r="V73" s="280"/>
      <c r="W73" s="281"/>
      <c r="X73" s="282" t="str">
        <f t="shared" si="27"/>
        <v/>
      </c>
      <c r="Y73" s="278">
        <v>0.95833333333333337</v>
      </c>
      <c r="Z73" s="279" t="str">
        <f t="shared" si="28"/>
        <v>消灯</v>
      </c>
      <c r="AA73" s="280"/>
      <c r="AB73" s="280"/>
      <c r="AC73" s="281"/>
      <c r="AD73" s="282" t="str">
        <f t="shared" si="29"/>
        <v/>
      </c>
    </row>
    <row r="74" spans="1:30" ht="14.25">
      <c r="A74" s="283">
        <v>0</v>
      </c>
      <c r="B74" s="269"/>
      <c r="C74" s="269"/>
      <c r="D74" s="269"/>
      <c r="E74" s="269"/>
      <c r="F74" s="284"/>
      <c r="G74" s="283"/>
      <c r="H74" s="269"/>
      <c r="I74" s="269"/>
      <c r="J74" s="269"/>
      <c r="K74" s="269"/>
      <c r="L74" s="284"/>
      <c r="M74" s="283">
        <v>0</v>
      </c>
      <c r="N74" s="269"/>
      <c r="O74" s="269"/>
      <c r="P74" s="269"/>
      <c r="Q74" s="269"/>
      <c r="R74" s="284"/>
      <c r="S74" s="283"/>
      <c r="T74" s="269"/>
      <c r="U74" s="269"/>
      <c r="V74" s="269"/>
      <c r="W74" s="269"/>
      <c r="X74" s="284"/>
      <c r="Y74" s="283"/>
      <c r="Z74" s="269"/>
      <c r="AA74" s="269"/>
      <c r="AB74" s="269"/>
      <c r="AC74" s="269"/>
      <c r="AD74" s="284"/>
    </row>
    <row r="75" spans="1:30" ht="28.5" customHeight="1">
      <c r="F75" s="285"/>
      <c r="G75" s="285"/>
      <c r="R75" s="285"/>
      <c r="S75" s="285"/>
      <c r="Y75" s="285"/>
    </row>
    <row r="76" spans="1:30" ht="28.5" customHeight="1">
      <c r="D76">
        <v>1</v>
      </c>
      <c r="F76" s="285"/>
      <c r="G76" s="285"/>
      <c r="R76" s="285"/>
      <c r="S76" s="285"/>
      <c r="Y76" s="285"/>
    </row>
    <row r="77" spans="1:30" ht="28.5" customHeight="1" thickBot="1">
      <c r="D77">
        <v>2</v>
      </c>
      <c r="F77" s="285"/>
      <c r="G77" s="285"/>
      <c r="R77" s="285"/>
      <c r="S77" s="285"/>
      <c r="Y77" s="285"/>
    </row>
    <row r="78" spans="1:30" s="286" customFormat="1" ht="28.5" customHeight="1" thickTop="1">
      <c r="D78" s="286">
        <v>3</v>
      </c>
      <c r="E78" s="287">
        <f>A1</f>
        <v>45626</v>
      </c>
      <c r="F78" s="288" t="s">
        <v>349</v>
      </c>
      <c r="G78" s="289"/>
      <c r="H78" s="287"/>
      <c r="I78" s="290"/>
      <c r="K78" s="287">
        <f>G1</f>
        <v>45627</v>
      </c>
      <c r="L78" s="286" t="e">
        <f>HLOOKUP(K$78,'＜表示→コピペ＞活動計画まとめ'!$E$1:$I$90,$D77,FALSE)</f>
        <v>#N/A</v>
      </c>
      <c r="M78" s="289"/>
      <c r="Q78" s="287" t="str">
        <f>M1</f>
        <v/>
      </c>
      <c r="R78" s="286" t="str">
        <f>HLOOKUP(Q$78,'＜表示→コピペ＞活動計画まとめ'!$E$1:$I$90,$D77,FALSE)</f>
        <v>中日①</v>
      </c>
      <c r="S78" s="289"/>
      <c r="U78" s="290"/>
      <c r="W78" s="287" t="str">
        <f>S1</f>
        <v/>
      </c>
      <c r="X78" s="291" t="str">
        <f>HLOOKUP(W$78,'＜表示→コピペ＞活動計画まとめ'!$E$1:$I$90,$D77,FALSE)</f>
        <v>中日①</v>
      </c>
      <c r="Y78" s="289"/>
      <c r="AA78" s="290"/>
      <c r="AC78" s="287" t="str">
        <f>Y1</f>
        <v/>
      </c>
      <c r="AD78" s="286" t="str">
        <f>HLOOKUP(AC$78,'＜表示→コピペ＞活動計画まとめ'!$E$1:$I$90,$D77,FALSE)</f>
        <v>中日①</v>
      </c>
    </row>
    <row r="79" spans="1:30" s="292" customFormat="1" ht="28.5" customHeight="1">
      <c r="D79" s="292">
        <v>4</v>
      </c>
      <c r="E79" s="292">
        <v>0.1</v>
      </c>
      <c r="F79" s="293">
        <f>宿泊者名簿!A7</f>
        <v>0</v>
      </c>
      <c r="I79" s="294"/>
      <c r="K79" s="292">
        <v>0.2</v>
      </c>
      <c r="L79" s="292" t="e">
        <f>HLOOKUP(K$78,'＜表示→コピペ＞活動計画まとめ'!$E$1:$I$90,$D78,FALSE)</f>
        <v>#N/A</v>
      </c>
      <c r="M79" s="295"/>
      <c r="Q79" s="292">
        <v>0.3</v>
      </c>
      <c r="R79" s="292">
        <f>HLOOKUP(Q$78,'＜表示→コピペ＞活動計画まとめ'!$E$1:$I$90,$D78,FALSE)</f>
        <v>0</v>
      </c>
      <c r="U79" s="294"/>
      <c r="W79" s="292">
        <v>0.4</v>
      </c>
      <c r="X79" s="292">
        <f>HLOOKUP(W$78,'＜表示→コピペ＞活動計画まとめ'!$E$1:$I$90,$D78,FALSE)</f>
        <v>0</v>
      </c>
      <c r="AA79" s="294"/>
      <c r="AC79" s="292">
        <v>0.4</v>
      </c>
      <c r="AD79" s="292">
        <f>HLOOKUP(AC$78,'＜表示→コピペ＞活動計画まとめ'!$E$1:$I$90,$D78,FALSE)</f>
        <v>0</v>
      </c>
    </row>
    <row r="80" spans="1:30" s="292" customFormat="1" ht="28.5" customHeight="1" thickBot="1">
      <c r="D80" s="292">
        <v>5</v>
      </c>
      <c r="E80" s="296">
        <f>E78+E79</f>
        <v>45626.1</v>
      </c>
      <c r="F80" s="293">
        <f>宿泊者名簿!B16</f>
        <v>0</v>
      </c>
      <c r="G80" s="295"/>
      <c r="I80" s="292">
        <v>47</v>
      </c>
      <c r="K80" s="296">
        <f>K78+K79</f>
        <v>45627.199999999997</v>
      </c>
      <c r="L80" s="296" t="e">
        <f>HLOOKUP(K$78,'＜表示→コピペ＞活動計画まとめ'!$E$1:$I$90,$D79,FALSE)</f>
        <v>#N/A</v>
      </c>
      <c r="M80" s="295"/>
      <c r="Q80" s="296" t="e">
        <f>Q78+Q79</f>
        <v>#VALUE!</v>
      </c>
      <c r="R80" s="296">
        <f>HLOOKUP(Q$78,'＜表示→コピペ＞活動計画まとめ'!$E$1:$I$90,$D79,FALSE)</f>
        <v>0</v>
      </c>
      <c r="S80" s="295"/>
      <c r="U80" s="294"/>
      <c r="W80" s="297" t="e">
        <f>W78+W79</f>
        <v>#VALUE!</v>
      </c>
      <c r="X80" s="296">
        <f>HLOOKUP(W$78,'＜表示→コピペ＞活動計画まとめ'!$E$1:$I$90,$D79,FALSE)</f>
        <v>0</v>
      </c>
      <c r="Y80" s="295"/>
      <c r="AA80" s="294"/>
      <c r="AC80" s="296" t="e">
        <f>AC78+AC79</f>
        <v>#VALUE!</v>
      </c>
      <c r="AD80" s="296">
        <f>HLOOKUP(AC$78,'＜表示→コピペ＞活動計画まとめ'!$E$1:$I$90,$D79,FALSE)</f>
        <v>0</v>
      </c>
    </row>
    <row r="81" spans="1:32" s="292" customFormat="1" ht="28.5" customHeight="1">
      <c r="A81" s="901" t="s">
        <v>319</v>
      </c>
      <c r="B81" s="794" t="s">
        <v>313</v>
      </c>
      <c r="C81" s="226" t="s">
        <v>314</v>
      </c>
      <c r="D81" s="292">
        <v>6</v>
      </c>
      <c r="E81" s="319" t="str">
        <f>HLOOKUP(E$78,'＜表示→コピペ＞活動計画まとめ'!$E$1:$I$200,$D80,FALSE)</f>
        <v>朝食（食堂）</v>
      </c>
      <c r="F81" s="320" t="str">
        <f>HLOOKUP(E$78,'＜表示→コピペ＞活動計画まとめ'!$E$1:$I$200,$I80,FALSE)</f>
        <v/>
      </c>
      <c r="G81" s="321">
        <f>IF(F81="",H81,F81+H81)</f>
        <v>3.125E-2</v>
      </c>
      <c r="H81" s="300">
        <v>3.125E-2</v>
      </c>
      <c r="I81" s="292">
        <v>48</v>
      </c>
      <c r="K81" s="298" t="e">
        <f>HLOOKUP(K$78,'＜表示→コピペ＞活動計画まとめ'!$E$1:$I$200,$D80,FALSE)</f>
        <v>#N/A</v>
      </c>
      <c r="L81" s="301" t="e">
        <f>HLOOKUP(K$78,'＜表示→コピペ＞活動計画まとめ'!$E$1:$I$200,$I80,FALSE)</f>
        <v>#N/A</v>
      </c>
      <c r="M81" s="295" t="e">
        <f>IF(L81="",N81,L81+N81)</f>
        <v>#N/A</v>
      </c>
      <c r="N81" s="300">
        <v>3.125E-2</v>
      </c>
      <c r="Q81" s="298" t="str">
        <f>HLOOKUP(Q$78,'＜表示→コピペ＞活動計画まとめ'!$E$1:$I$200,$D80,FALSE)</f>
        <v>朝食（食堂）～テーブル</v>
      </c>
      <c r="R81" s="301" t="str">
        <f>HLOOKUP(Q$78,'＜表示→コピペ＞活動計画まとめ'!$E$1:$I$200,$I80,FALSE)</f>
        <v/>
      </c>
      <c r="S81" s="295">
        <f>IF(R81="",T81,R81+T81)</f>
        <v>3.125E-2</v>
      </c>
      <c r="T81" s="300">
        <v>3.125E-2</v>
      </c>
      <c r="U81" s="294"/>
      <c r="W81" s="298" t="str">
        <f>HLOOKUP(W$78,'＜表示→コピペ＞活動計画まとめ'!$E$1:$I$200,$D80,FALSE)</f>
        <v>朝食（食堂）～テーブル</v>
      </c>
      <c r="X81" s="301" t="str">
        <f>HLOOKUP(W$78,'＜表示→コピペ＞活動計画まとめ'!$E$1:$I$200,$I80,FALSE)</f>
        <v/>
      </c>
      <c r="Y81" s="295">
        <f>IF(X81="",Z81,X81+Z81)</f>
        <v>3.125E-2</v>
      </c>
      <c r="Z81" s="300">
        <v>3.125E-2</v>
      </c>
      <c r="AA81" s="294"/>
      <c r="AC81" s="298" t="str">
        <f>HLOOKUP(AC$78,'＜表示→コピペ＞活動計画まとめ'!$E$1:$I$200,$D80,FALSE)</f>
        <v>朝食（食堂）～テーブル</v>
      </c>
      <c r="AD81" s="301" t="str">
        <f>HLOOKUP(AC$78,'＜表示→コピペ＞活動計画まとめ'!$E$1:$I$200,$I80,FALSE)</f>
        <v/>
      </c>
      <c r="AE81" s="295">
        <f>IF(AD81="",AF81,AD81+AF81)</f>
        <v>3.125E-2</v>
      </c>
      <c r="AF81" s="300">
        <v>3.125E-2</v>
      </c>
    </row>
    <row r="82" spans="1:32" s="292" customFormat="1" ht="28.5" customHeight="1">
      <c r="A82" s="901"/>
      <c r="B82" s="794"/>
      <c r="C82" s="226" t="s">
        <v>315</v>
      </c>
      <c r="D82" s="292">
        <v>7</v>
      </c>
      <c r="E82" s="322" t="str">
        <f>HLOOKUP(E$78,'＜表示→コピペ＞活動計画まとめ'!$E$1:$I$200,$D81,FALSE)</f>
        <v>昼食（食堂）～テーブル</v>
      </c>
      <c r="F82" s="316" t="str">
        <f>HLOOKUP(E$78,'＜表示→コピペ＞活動計画まとめ'!$E$1:$I$200,$I81,FALSE)</f>
        <v/>
      </c>
      <c r="G82" s="323">
        <f t="shared" ref="G82:G122" si="30">IF(F82="",H82,F82+H82)</f>
        <v>3.125E-2</v>
      </c>
      <c r="H82" s="300">
        <v>3.125E-2</v>
      </c>
      <c r="I82" s="292">
        <v>49</v>
      </c>
      <c r="K82" s="302" t="e">
        <f>HLOOKUP(K$78,'＜表示→コピペ＞活動計画まとめ'!$E$1:$I$200,$D81,FALSE)</f>
        <v>#N/A</v>
      </c>
      <c r="L82" s="304" t="e">
        <f>HLOOKUP(K$78,'＜表示→コピペ＞活動計画まとめ'!$E$1:$I$200,$I81,FALSE)</f>
        <v>#N/A</v>
      </c>
      <c r="M82" s="295" t="e">
        <f t="shared" ref="M82:M122" si="31">IF(L82="",N82,L82+N82)</f>
        <v>#N/A</v>
      </c>
      <c r="N82" s="300">
        <v>3.125E-2</v>
      </c>
      <c r="Q82" s="302" t="str">
        <f>HLOOKUP(Q$78,'＜表示→コピペ＞活動計画まとめ'!$E$1:$I$200,$D81,FALSE)</f>
        <v>昼食（食堂）～テーブル</v>
      </c>
      <c r="R82" s="304" t="str">
        <f>HLOOKUP(Q$78,'＜表示→コピペ＞活動計画まとめ'!$E$1:$I$200,$I81,FALSE)</f>
        <v/>
      </c>
      <c r="S82" s="295">
        <f t="shared" ref="S82:S122" si="32">IF(R82="",T82,R82+T82)</f>
        <v>3.125E-2</v>
      </c>
      <c r="T82" s="300">
        <v>3.125E-2</v>
      </c>
      <c r="U82" s="294"/>
      <c r="W82" s="302" t="str">
        <f>HLOOKUP(W$78,'＜表示→コピペ＞活動計画まとめ'!$E$1:$I$200,$D81,FALSE)</f>
        <v>昼食（食堂）～テーブル</v>
      </c>
      <c r="X82" s="304" t="str">
        <f>HLOOKUP(W$78,'＜表示→コピペ＞活動計画まとめ'!$E$1:$I$200,$I81,FALSE)</f>
        <v/>
      </c>
      <c r="Y82" s="295">
        <f t="shared" ref="Y82:Y122" si="33">IF(X82="",Z82,X82+Z82)</f>
        <v>3.125E-2</v>
      </c>
      <c r="Z82" s="300">
        <v>3.125E-2</v>
      </c>
      <c r="AA82" s="294"/>
      <c r="AC82" s="302" t="str">
        <f>HLOOKUP(AC$78,'＜表示→コピペ＞活動計画まとめ'!$E$1:$I$200,$D81,FALSE)</f>
        <v>昼食（食堂）～テーブル</v>
      </c>
      <c r="AD82" s="304" t="str">
        <f>HLOOKUP(AC$78,'＜表示→コピペ＞活動計画まとめ'!$E$1:$I$200,$I81,FALSE)</f>
        <v/>
      </c>
      <c r="AE82" s="295">
        <f t="shared" ref="AE82:AE122" si="34">IF(AD82="",AF82,AD82+AF82)</f>
        <v>3.125E-2</v>
      </c>
      <c r="AF82" s="300">
        <v>3.125E-2</v>
      </c>
    </row>
    <row r="83" spans="1:32" s="292" customFormat="1" ht="28.5" customHeight="1">
      <c r="A83" s="901"/>
      <c r="B83" s="794"/>
      <c r="C83" s="226" t="s">
        <v>316</v>
      </c>
      <c r="D83" s="292">
        <v>8</v>
      </c>
      <c r="E83" s="322" t="str">
        <f>HLOOKUP(E$78,'＜表示→コピペ＞活動計画まとめ'!$E$1:$I$200,$D82,FALSE)</f>
        <v>夕食（食堂）～テーブル</v>
      </c>
      <c r="F83" s="316" t="str">
        <f>HLOOKUP(E$78,'＜表示→コピペ＞活動計画まとめ'!$E$1:$I$200,$I82,FALSE)</f>
        <v/>
      </c>
      <c r="G83" s="323">
        <f t="shared" si="30"/>
        <v>2.7777777777777776E-2</v>
      </c>
      <c r="H83" s="300">
        <v>2.7777777777777776E-2</v>
      </c>
      <c r="I83" s="292">
        <v>50</v>
      </c>
      <c r="K83" s="302" t="e">
        <f>HLOOKUP(K$78,'＜表示→コピペ＞活動計画まとめ'!$E$1:$I$200,$D82,FALSE)</f>
        <v>#N/A</v>
      </c>
      <c r="L83" s="304" t="e">
        <f>HLOOKUP(K$78,'＜表示→コピペ＞活動計画まとめ'!$E$1:$I$200,$I82,FALSE)</f>
        <v>#N/A</v>
      </c>
      <c r="M83" s="295" t="e">
        <f t="shared" si="31"/>
        <v>#N/A</v>
      </c>
      <c r="N83" s="300">
        <v>2.7777777777777776E-2</v>
      </c>
      <c r="Q83" s="302" t="str">
        <f>HLOOKUP(Q$78,'＜表示→コピペ＞活動計画まとめ'!$E$1:$I$200,$D82,FALSE)</f>
        <v>夕食（食堂）～テーブル</v>
      </c>
      <c r="R83" s="304" t="str">
        <f>HLOOKUP(Q$78,'＜表示→コピペ＞活動計画まとめ'!$E$1:$I$200,$I82,FALSE)</f>
        <v/>
      </c>
      <c r="S83" s="295">
        <f t="shared" si="32"/>
        <v>2.7777777777777776E-2</v>
      </c>
      <c r="T83" s="300">
        <v>2.7777777777777776E-2</v>
      </c>
      <c r="U83" s="294"/>
      <c r="W83" s="302" t="str">
        <f>HLOOKUP(W$78,'＜表示→コピペ＞活動計画まとめ'!$E$1:$I$200,$D82,FALSE)</f>
        <v>夕食（食堂）～テーブル</v>
      </c>
      <c r="X83" s="304" t="str">
        <f>HLOOKUP(W$78,'＜表示→コピペ＞活動計画まとめ'!$E$1:$I$200,$I82,FALSE)</f>
        <v/>
      </c>
      <c r="Y83" s="295">
        <f t="shared" si="33"/>
        <v>2.7777777777777776E-2</v>
      </c>
      <c r="Z83" s="300">
        <v>2.7777777777777776E-2</v>
      </c>
      <c r="AA83" s="294"/>
      <c r="AC83" s="302" t="str">
        <f>HLOOKUP(AC$78,'＜表示→コピペ＞活動計画まとめ'!$E$1:$I$200,$D82,FALSE)</f>
        <v>夕食（食堂）～テーブル</v>
      </c>
      <c r="AD83" s="304" t="str">
        <f>HLOOKUP(AC$78,'＜表示→コピペ＞活動計画まとめ'!$E$1:$I$200,$I82,FALSE)</f>
        <v/>
      </c>
      <c r="AE83" s="295">
        <f t="shared" si="34"/>
        <v>2.7777777777777776E-2</v>
      </c>
      <c r="AF83" s="300">
        <v>2.7777777777777776E-2</v>
      </c>
    </row>
    <row r="84" spans="1:32" s="292" customFormat="1" ht="28.5" customHeight="1" thickBot="1">
      <c r="A84" s="901"/>
      <c r="B84" s="794"/>
      <c r="C84" s="226" t="s">
        <v>317</v>
      </c>
      <c r="D84" s="292">
        <v>9</v>
      </c>
      <c r="E84" s="322" t="str">
        <f>HLOOKUP(E$78,'＜表示→コピペ＞活動計画まとめ'!$E$1:$I$200,$D83,FALSE)</f>
        <v xml:space="preserve">捕食 </v>
      </c>
      <c r="F84" s="316" t="str">
        <f>IF(HLOOKUP(E$78,'＜表示→コピペ＞活動計画まとめ'!$E$1:$I$200,$I83,FALSE)="","",TIME(22,0,0))</f>
        <v/>
      </c>
      <c r="G84" s="323">
        <f t="shared" si="30"/>
        <v>1.0416666666666666E-2</v>
      </c>
      <c r="H84" s="300">
        <v>1.0416666666666666E-2</v>
      </c>
      <c r="I84" s="292">
        <v>51</v>
      </c>
      <c r="K84" s="305" t="e">
        <f>HLOOKUP(K$78,'＜表示→コピペ＞活動計画まとめ'!$E$1:$I$200,$D83,FALSE)</f>
        <v>#N/A</v>
      </c>
      <c r="L84" s="304" t="e">
        <f>IF(HLOOKUP(K$78,'＜表示→コピペ＞活動計画まとめ'!$E$1:$I$200,$I83,FALSE)="","",TIME(22,0,0))</f>
        <v>#N/A</v>
      </c>
      <c r="M84" s="295" t="e">
        <f t="shared" si="31"/>
        <v>#N/A</v>
      </c>
      <c r="N84" s="300">
        <v>1.0416666666666666E-2</v>
      </c>
      <c r="P84" s="308"/>
      <c r="Q84" s="305" t="str">
        <f>HLOOKUP(Q$78,'＜表示→コピペ＞活動計画まとめ'!$E$1:$I$200,$D83,FALSE)</f>
        <v xml:space="preserve">捕食 </v>
      </c>
      <c r="R84" s="307" t="str">
        <f>IF(HLOOKUP(Q$78,'＜表示→コピペ＞活動計画まとめ'!$E$1:$I$200,$I83,FALSE)="","",TIME(22,0,0))</f>
        <v/>
      </c>
      <c r="S84" s="295">
        <f t="shared" si="32"/>
        <v>1.0416666666666666E-2</v>
      </c>
      <c r="T84" s="300">
        <v>1.0416666666666666E-2</v>
      </c>
      <c r="U84" s="294"/>
      <c r="W84" s="305" t="str">
        <f>HLOOKUP(W$78,'＜表示→コピペ＞活動計画まとめ'!$E$1:$I$200,$D83,FALSE)</f>
        <v xml:space="preserve">捕食 </v>
      </c>
      <c r="X84" s="307" t="str">
        <f>IF(HLOOKUP(W$78,'＜表示→コピペ＞活動計画まとめ'!$E$1:$I$200,$I83,FALSE)="","",TIME(22,0,0))</f>
        <v/>
      </c>
      <c r="Y84" s="295">
        <f t="shared" si="33"/>
        <v>1.0416666666666666E-2</v>
      </c>
      <c r="Z84" s="300">
        <v>1.0416666666666666E-2</v>
      </c>
      <c r="AA84" s="294"/>
      <c r="AC84" s="305" t="str">
        <f>HLOOKUP(AC$78,'＜表示→コピペ＞活動計画まとめ'!$E$1:$I$200,$D83,FALSE)</f>
        <v xml:space="preserve">捕食 </v>
      </c>
      <c r="AD84" s="307" t="str">
        <f>IF(HLOOKUP(AC$78,'＜表示→コピペ＞活動計画まとめ'!$E$1:$I$200,$I83,FALSE)="","",TIME(22,0,0))</f>
        <v/>
      </c>
      <c r="AE84" s="295">
        <f t="shared" si="34"/>
        <v>1.0416666666666666E-2</v>
      </c>
      <c r="AF84" s="300">
        <v>1.0416666666666666E-2</v>
      </c>
    </row>
    <row r="85" spans="1:32" s="292" customFormat="1" ht="28.5" customHeight="1" thickBot="1">
      <c r="A85" s="901"/>
      <c r="B85" s="23"/>
      <c r="C85" s="226" t="s">
        <v>353</v>
      </c>
      <c r="D85" s="292">
        <v>10</v>
      </c>
      <c r="E85" s="324" t="str">
        <f>HLOOKUP(E$78,'＜表示→コピペ＞活動計画まとめ'!$E$1:$I$200,$D84,FALSE)</f>
        <v xml:space="preserve">飲料 </v>
      </c>
      <c r="F85" s="325" t="str">
        <f>IF(HLOOKUP(E$78,'＜表示→コピペ＞活動計画まとめ'!$E$1:$I$200,$I84,FALSE)="","",TIME(22,15,0))</f>
        <v/>
      </c>
      <c r="G85" s="326">
        <f t="shared" ref="G85" si="35">IF(F85="",H85,F85+H85)</f>
        <v>1.0416666666666666E-2</v>
      </c>
      <c r="H85" s="300">
        <v>1.0416666666666666E-2</v>
      </c>
      <c r="I85" s="292">
        <v>52</v>
      </c>
      <c r="K85" s="305" t="e">
        <f>HLOOKUP(K$78,'＜表示→コピペ＞活動計画まとめ'!$E$1:$I$200,$D84,FALSE)</f>
        <v>#N/A</v>
      </c>
      <c r="L85" s="307" t="e">
        <f>IF(HLOOKUP(K$78,'＜表示→コピペ＞活動計画まとめ'!$E$1:$I$200,$I84,FALSE)="","",TIME(22,15,0))</f>
        <v>#N/A</v>
      </c>
      <c r="M85" s="295" t="e">
        <f t="shared" si="31"/>
        <v>#N/A</v>
      </c>
      <c r="N85" s="300">
        <v>1.0416666666666666E-2</v>
      </c>
      <c r="P85" s="308"/>
      <c r="Q85" s="305" t="str">
        <f>HLOOKUP(Q$78,'＜表示→コピペ＞活動計画まとめ'!$E$1:$I$200,$D84,FALSE)</f>
        <v xml:space="preserve">飲料 </v>
      </c>
      <c r="R85" s="307" t="str">
        <f>IF(HLOOKUP(Q$78,'＜表示→コピペ＞活動計画まとめ'!$E$1:$I$200,$I84,FALSE)="","",TIME(22,15,0))</f>
        <v/>
      </c>
      <c r="S85" s="295">
        <f t="shared" si="32"/>
        <v>1.0416666666666666E-2</v>
      </c>
      <c r="T85" s="300">
        <v>1.0416666666666666E-2</v>
      </c>
      <c r="U85" s="294"/>
      <c r="W85" s="305" t="str">
        <f>HLOOKUP(W$78,'＜表示→コピペ＞活動計画まとめ'!$E$1:$I$200,$D84,FALSE)</f>
        <v xml:space="preserve">飲料 </v>
      </c>
      <c r="X85" s="307" t="str">
        <f>IF(HLOOKUP(W$78,'＜表示→コピペ＞活動計画まとめ'!$E$1:$I$200,$I84,FALSE)="","",TIME(22,15,0))</f>
        <v/>
      </c>
      <c r="Y85" s="295">
        <f t="shared" si="33"/>
        <v>1.0416666666666666E-2</v>
      </c>
      <c r="Z85" s="300">
        <v>1.0416666666666666E-2</v>
      </c>
      <c r="AA85" s="294"/>
      <c r="AC85" s="305" t="str">
        <f>HLOOKUP(AC$78,'＜表示→コピペ＞活動計画まとめ'!$E$1:$I$200,$D84,FALSE)</f>
        <v xml:space="preserve">飲料 </v>
      </c>
      <c r="AD85" s="307" t="str">
        <f>IF(HLOOKUP(AC$78,'＜表示→コピペ＞活動計画まとめ'!$E$1:$I$200,$I84,FALSE)="","",TIME(22,15,0))</f>
        <v/>
      </c>
      <c r="AE85" s="295">
        <f t="shared" si="34"/>
        <v>1.0416666666666666E-2</v>
      </c>
      <c r="AF85" s="300">
        <v>1.0416666666666666E-2</v>
      </c>
    </row>
    <row r="86" spans="1:32" s="292" customFormat="1" ht="28.5" customHeight="1">
      <c r="A86" s="901"/>
      <c r="B86" s="23" t="s">
        <v>311</v>
      </c>
      <c r="C86" s="226" t="s">
        <v>276</v>
      </c>
      <c r="D86" s="292">
        <v>11</v>
      </c>
      <c r="E86" s="319" t="str">
        <f>HLOOKUP(E$78,'＜表示→コピペ＞活動計画まとめ'!$E$1:$I$200,$D85,FALSE)</f>
        <v xml:space="preserve"> </v>
      </c>
      <c r="F86" s="320">
        <f>HLOOKUP(E$78,'＜表示→コピペ＞活動計画まとめ'!$E$1:$I$200,$I85,FALSE)</f>
        <v>0</v>
      </c>
      <c r="G86" s="321">
        <f>F123</f>
        <v>0</v>
      </c>
      <c r="H86" s="300"/>
      <c r="I86" s="292">
        <v>53</v>
      </c>
      <c r="K86" s="298" t="e">
        <f>HLOOKUP(K$78,'＜表示→コピペ＞活動計画まとめ'!$E$1:$I$200,$D85,FALSE)</f>
        <v>#N/A</v>
      </c>
      <c r="L86" s="299" t="e">
        <f>HLOOKUP(K$78,'＜表示→コピペ＞活動計画まとめ'!$E$1:$I$200,$I85,FALSE)</f>
        <v>#N/A</v>
      </c>
      <c r="M86" s="295" t="e">
        <f>L123</f>
        <v>#N/A</v>
      </c>
      <c r="N86" s="300"/>
      <c r="P86" s="308"/>
      <c r="Q86" s="298">
        <f>HLOOKUP(Q$78,'＜表示→コピペ＞活動計画まとめ'!$E$1:$I$200,$D85,FALSE)</f>
        <v>0</v>
      </c>
      <c r="R86" s="299">
        <f>HLOOKUP(Q$78,'＜表示→コピペ＞活動計画まとめ'!$E$1:$I$200,$I85,FALSE)</f>
        <v>0</v>
      </c>
      <c r="S86" s="295">
        <f>R123</f>
        <v>0</v>
      </c>
      <c r="T86" s="300"/>
      <c r="U86" s="294"/>
      <c r="W86" s="298">
        <f>HLOOKUP(W$78,'＜表示→コピペ＞活動計画まとめ'!$E$1:$I$200,$D85,FALSE)</f>
        <v>0</v>
      </c>
      <c r="X86" s="299">
        <f>HLOOKUP(W$78,'＜表示→コピペ＞活動計画まとめ'!$E$1:$I$200,$I85,FALSE)</f>
        <v>0</v>
      </c>
      <c r="Y86" s="295">
        <f>X123</f>
        <v>0</v>
      </c>
      <c r="Z86" s="300"/>
      <c r="AA86" s="294"/>
      <c r="AC86" s="298">
        <f>HLOOKUP(AC$78,'＜表示→コピペ＞活動計画まとめ'!$E$1:$I$200,$D85,FALSE)</f>
        <v>0</v>
      </c>
      <c r="AD86" s="299">
        <f>HLOOKUP(AC$78,'＜表示→コピペ＞活動計画まとめ'!$E$1:$I$200,$I85,FALSE)</f>
        <v>0</v>
      </c>
      <c r="AE86" s="295">
        <f>AD123</f>
        <v>0</v>
      </c>
      <c r="AF86" s="300"/>
    </row>
    <row r="87" spans="1:32" s="292" customFormat="1" ht="28.5" customHeight="1">
      <c r="A87" s="901"/>
      <c r="B87" s="794" t="s">
        <v>121</v>
      </c>
      <c r="C87" s="226" t="s">
        <v>62</v>
      </c>
      <c r="D87" s="292">
        <v>12</v>
      </c>
      <c r="E87" s="322" t="str">
        <f>HLOOKUP(E$78,'＜表示→コピペ＞活動計画まとめ'!$E$1:$I$200,$D86,FALSE)</f>
        <v>入所　　荷物置き場：必要なし</v>
      </c>
      <c r="F87" s="316">
        <f>HLOOKUP(E$78,'＜表示→コピペ＞活動計画まとめ'!$E$1:$I$200,$I86,FALSE)</f>
        <v>0</v>
      </c>
      <c r="G87" s="323">
        <f>IF(F87="",H87,F87+H87)</f>
        <v>2.0833333333333332E-2</v>
      </c>
      <c r="H87" s="300">
        <v>2.0833333333333332E-2</v>
      </c>
      <c r="I87" s="292">
        <v>54</v>
      </c>
      <c r="K87" s="302" t="e">
        <f>HLOOKUP(K$78,'＜表示→コピペ＞活動計画まとめ'!$E$1:$I$200,$D86,FALSE)</f>
        <v>#N/A</v>
      </c>
      <c r="L87" s="303" t="e">
        <f>HLOOKUP(K$78,'＜表示→コピペ＞活動計画まとめ'!$E$1:$I$200,$I86,FALSE)</f>
        <v>#N/A</v>
      </c>
      <c r="M87" s="295" t="e">
        <f>IF(L87="",N87,L87+N87)</f>
        <v>#N/A</v>
      </c>
      <c r="N87" s="300">
        <v>2.0833333333333332E-2</v>
      </c>
      <c r="P87" s="308"/>
      <c r="Q87" s="302">
        <f>HLOOKUP(Q$78,'＜表示→コピペ＞活動計画まとめ'!$E$1:$I$200,$D86,FALSE)</f>
        <v>0</v>
      </c>
      <c r="R87" s="303">
        <f>HLOOKUP(Q$78,'＜表示→コピペ＞活動計画まとめ'!$E$1:$I$200,$I86,FALSE)</f>
        <v>0</v>
      </c>
      <c r="S87" s="295">
        <f>IF(R87="",T87,R87+T87)</f>
        <v>2.0833333333333332E-2</v>
      </c>
      <c r="T87" s="300">
        <v>2.0833333333333332E-2</v>
      </c>
      <c r="U87" s="294"/>
      <c r="W87" s="302">
        <f>HLOOKUP(W$78,'＜表示→コピペ＞活動計画まとめ'!$E$1:$I$200,$D86,FALSE)</f>
        <v>0</v>
      </c>
      <c r="X87" s="303">
        <f>HLOOKUP(W$78,'＜表示→コピペ＞活動計画まとめ'!$E$1:$I$200,$I86,FALSE)</f>
        <v>0</v>
      </c>
      <c r="Y87" s="295">
        <f>IF(X87="",Z87,X87+Z87)</f>
        <v>2.0833333333333332E-2</v>
      </c>
      <c r="Z87" s="300">
        <v>2.0833333333333332E-2</v>
      </c>
      <c r="AA87" s="294"/>
      <c r="AC87" s="302">
        <f>HLOOKUP(AC$78,'＜表示→コピペ＞活動計画まとめ'!$E$1:$I$200,$D86,FALSE)</f>
        <v>0</v>
      </c>
      <c r="AD87" s="303">
        <f>HLOOKUP(AC$78,'＜表示→コピペ＞活動計画まとめ'!$E$1:$I$200,$I86,FALSE)</f>
        <v>0</v>
      </c>
      <c r="AE87" s="295">
        <f>IF(AD87="",AF87,AD87+AF87)</f>
        <v>2.0833333333333332E-2</v>
      </c>
      <c r="AF87" s="300">
        <v>2.0833333333333332E-2</v>
      </c>
    </row>
    <row r="88" spans="1:32" s="292" customFormat="1" ht="28.5" customHeight="1">
      <c r="A88" s="901"/>
      <c r="B88" s="794"/>
      <c r="C88" s="226" t="s">
        <v>0</v>
      </c>
      <c r="D88" s="292">
        <v>13</v>
      </c>
      <c r="E88" s="327" t="str">
        <f>HLOOKUP(E$78,'＜表示→コピペ＞活動計画まとめ'!$E$1:$I$200,$D87,FALSE)</f>
        <v>入所式 : なし　　入室</v>
      </c>
      <c r="F88" s="316">
        <f>HLOOKUP(E$78,'＜表示→コピペ＞活動計画まとめ'!$E$1:$I$200,$I87,FALSE)</f>
        <v>0</v>
      </c>
      <c r="G88" s="323">
        <f>F88+H88</f>
        <v>1.0416666666666666E-2</v>
      </c>
      <c r="H88" s="300">
        <v>1.0416666666666666E-2</v>
      </c>
      <c r="I88" s="292">
        <v>55</v>
      </c>
      <c r="K88" s="302" t="e">
        <f>HLOOKUP(K$78,'＜表示→コピペ＞活動計画まとめ'!$E$1:$I$200,$D87,FALSE)</f>
        <v>#N/A</v>
      </c>
      <c r="L88" s="303" t="e">
        <f>HLOOKUP(K$78,'＜表示→コピペ＞活動計画まとめ'!$E$1:$I$200,$I87,FALSE)</f>
        <v>#N/A</v>
      </c>
      <c r="M88" s="295" t="e">
        <f>L88+N88</f>
        <v>#N/A</v>
      </c>
      <c r="N88" s="300">
        <v>1.0416666666666666E-2</v>
      </c>
      <c r="P88" s="308"/>
      <c r="Q88" s="302">
        <f>HLOOKUP(Q$78,'＜表示→コピペ＞活動計画まとめ'!$E$1:$I$200,$D87,FALSE)</f>
        <v>0</v>
      </c>
      <c r="R88" s="303">
        <f>HLOOKUP(Q$78,'＜表示→コピペ＞活動計画まとめ'!$E$1:$I$200,$I87,FALSE)</f>
        <v>0</v>
      </c>
      <c r="S88" s="295">
        <f>R88+T88</f>
        <v>1.0416666666666666E-2</v>
      </c>
      <c r="T88" s="300">
        <v>1.0416666666666666E-2</v>
      </c>
      <c r="U88" s="294"/>
      <c r="W88" s="302">
        <f>HLOOKUP(W$78,'＜表示→コピペ＞活動計画まとめ'!$E$1:$I$200,$D87,FALSE)</f>
        <v>0</v>
      </c>
      <c r="X88" s="303">
        <f>HLOOKUP(W$78,'＜表示→コピペ＞活動計画まとめ'!$E$1:$I$200,$I87,FALSE)</f>
        <v>0</v>
      </c>
      <c r="Y88" s="295">
        <f>X88+Z88</f>
        <v>1.0416666666666666E-2</v>
      </c>
      <c r="Z88" s="300">
        <v>1.0416666666666666E-2</v>
      </c>
      <c r="AA88" s="294"/>
      <c r="AC88" s="302">
        <f>HLOOKUP(AC$78,'＜表示→コピペ＞活動計画まとめ'!$E$1:$I$200,$D87,FALSE)</f>
        <v>0</v>
      </c>
      <c r="AD88" s="303">
        <f>HLOOKUP(AC$78,'＜表示→コピペ＞活動計画まとめ'!$E$1:$I$200,$I87,FALSE)</f>
        <v>0</v>
      </c>
      <c r="AE88" s="295">
        <f>AD88+AF88</f>
        <v>1.0416666666666666E-2</v>
      </c>
      <c r="AF88" s="300">
        <v>1.0416666666666666E-2</v>
      </c>
    </row>
    <row r="89" spans="1:32" s="292" customFormat="1" ht="28.5" customHeight="1" thickBot="1">
      <c r="A89" s="901"/>
      <c r="B89" s="794"/>
      <c r="C89" s="232" t="s">
        <v>322</v>
      </c>
      <c r="D89" s="292">
        <v>14</v>
      </c>
      <c r="E89" s="327" t="str">
        <f>HLOOKUP(E$78,'＜表示→コピペ＞活動計画まとめ'!$E$1:$I$200,$D88,FALSE)</f>
        <v/>
      </c>
      <c r="F89" s="316">
        <f>HLOOKUP(E$78,'＜表示→コピペ＞活動計画まとめ'!$E$1:$I$200,$I88,FALSE)</f>
        <v>0.25</v>
      </c>
      <c r="G89" s="323">
        <f>F89+H89</f>
        <v>0.26041666666666669</v>
      </c>
      <c r="H89" s="300">
        <v>1.0416666666666666E-2</v>
      </c>
      <c r="I89" s="292">
        <v>56</v>
      </c>
      <c r="K89" s="302" t="e">
        <f>HLOOKUP(K$78,'＜表示→コピペ＞活動計画まとめ'!$E$1:$I$200,$D88,FALSE)</f>
        <v>#N/A</v>
      </c>
      <c r="L89" s="306" t="e">
        <f>HLOOKUP(K$78,'＜表示→コピペ＞活動計画まとめ'!$E$1:$I$200,$I88,FALSE)</f>
        <v>#N/A</v>
      </c>
      <c r="M89" s="295" t="e">
        <f>L89+N89</f>
        <v>#N/A</v>
      </c>
      <c r="N89" s="300">
        <v>1.0416666666666666E-2</v>
      </c>
      <c r="P89" s="308"/>
      <c r="Q89" s="302">
        <f>HLOOKUP(Q$78,'＜表示→コピペ＞活動計画まとめ'!$E$1:$I$200,$D88,FALSE)</f>
        <v>0</v>
      </c>
      <c r="R89" s="306">
        <f>HLOOKUP(Q$78,'＜表示→コピペ＞活動計画まとめ'!$E$1:$I$200,$I88,FALSE)</f>
        <v>0</v>
      </c>
      <c r="S89" s="295">
        <f>R89+T89</f>
        <v>1.0416666666666666E-2</v>
      </c>
      <c r="T89" s="300">
        <v>1.0416666666666666E-2</v>
      </c>
      <c r="U89" s="294"/>
      <c r="W89" s="302">
        <f>HLOOKUP(W$78,'＜表示→コピペ＞活動計画まとめ'!$E$1:$I$200,$D88,FALSE)</f>
        <v>0</v>
      </c>
      <c r="X89" s="306">
        <f>HLOOKUP(W$78,'＜表示→コピペ＞活動計画まとめ'!$E$1:$I$200,$I88,FALSE)</f>
        <v>0</v>
      </c>
      <c r="Y89" s="295">
        <f>X89+Z89</f>
        <v>1.0416666666666666E-2</v>
      </c>
      <c r="Z89" s="300">
        <v>1.0416666666666666E-2</v>
      </c>
      <c r="AA89" s="294"/>
      <c r="AC89" s="302">
        <f>HLOOKUP(AC$78,'＜表示→コピペ＞活動計画まとめ'!$E$1:$I$200,$D88,FALSE)</f>
        <v>0</v>
      </c>
      <c r="AD89" s="306">
        <f>HLOOKUP(AC$78,'＜表示→コピペ＞活動計画まとめ'!$E$1:$I$200,$I88,FALSE)</f>
        <v>0</v>
      </c>
      <c r="AE89" s="295">
        <f>AD89+AF89</f>
        <v>1.0416666666666666E-2</v>
      </c>
      <c r="AF89" s="300">
        <v>1.0416666666666666E-2</v>
      </c>
    </row>
    <row r="90" spans="1:32" s="292" customFormat="1" ht="28.5" customHeight="1">
      <c r="A90" s="901"/>
      <c r="B90" s="794" t="s">
        <v>122</v>
      </c>
      <c r="C90" s="226" t="s">
        <v>76</v>
      </c>
      <c r="D90" s="292">
        <v>15</v>
      </c>
      <c r="E90" s="322">
        <f>HLOOKUP(E$78,'＜表示→コピペ＞活動計画まとめ'!$E$1:$I$200,$D89,FALSE)</f>
        <v>0</v>
      </c>
      <c r="F90" s="316">
        <f>HLOOKUP(E$78,'＜表示→コピペ＞活動計画まとめ'!$E$1:$I$200,$I89,FALSE)</f>
        <v>0</v>
      </c>
      <c r="G90" s="323">
        <f>IF(F90="",H90,F90+H90)</f>
        <v>1.0416666666666666E-2</v>
      </c>
      <c r="H90" s="300">
        <v>1.0416666666666666E-2</v>
      </c>
      <c r="I90" s="292">
        <v>57</v>
      </c>
      <c r="K90" s="302" t="e">
        <f>HLOOKUP(K$78,'＜表示→コピペ＞活動計画まとめ'!$E$1:$I$200,$D89,FALSE)</f>
        <v>#N/A</v>
      </c>
      <c r="L90" s="299" t="e">
        <f>HLOOKUP(K$78,'＜表示→コピペ＞活動計画まとめ'!$E$1:$I$200,$I89,FALSE)</f>
        <v>#N/A</v>
      </c>
      <c r="M90" s="295" t="e">
        <f>IF(L90="",N90,L90+N90)</f>
        <v>#N/A</v>
      </c>
      <c r="N90" s="300">
        <v>1.0416666666666666E-2</v>
      </c>
      <c r="P90" s="308"/>
      <c r="Q90" s="302">
        <f>HLOOKUP(Q$78,'＜表示→コピペ＞活動計画まとめ'!$E$1:$I$200,$D89,FALSE)</f>
        <v>0</v>
      </c>
      <c r="R90" s="299">
        <f>HLOOKUP(Q$78,'＜表示→コピペ＞活動計画まとめ'!$E$1:$I$200,$I89,FALSE)</f>
        <v>0</v>
      </c>
      <c r="S90" s="295">
        <f>IF(R90="",T90,R90+T90)</f>
        <v>1.0416666666666666E-2</v>
      </c>
      <c r="T90" s="300">
        <v>1.0416666666666666E-2</v>
      </c>
      <c r="U90" s="294"/>
      <c r="W90" s="302">
        <f>HLOOKUP(W$78,'＜表示→コピペ＞活動計画まとめ'!$E$1:$I$200,$D89,FALSE)</f>
        <v>0</v>
      </c>
      <c r="X90" s="299">
        <f>HLOOKUP(W$78,'＜表示→コピペ＞活動計画まとめ'!$E$1:$I$200,$I89,FALSE)</f>
        <v>0</v>
      </c>
      <c r="Y90" s="295">
        <f>IF(X90="",Z90,X90+Z90)</f>
        <v>1.0416666666666666E-2</v>
      </c>
      <c r="Z90" s="300">
        <v>1.0416666666666666E-2</v>
      </c>
      <c r="AA90" s="294"/>
      <c r="AC90" s="302">
        <f>HLOOKUP(AC$78,'＜表示→コピペ＞活動計画まとめ'!$E$1:$I$200,$D89,FALSE)</f>
        <v>0</v>
      </c>
      <c r="AD90" s="299">
        <f>HLOOKUP(AC$78,'＜表示→コピペ＞活動計画まとめ'!$E$1:$I$200,$I89,FALSE)</f>
        <v>0</v>
      </c>
      <c r="AE90" s="295">
        <f>IF(AD90="",AF90,AD90+AF90)</f>
        <v>1.0416666666666666E-2</v>
      </c>
      <c r="AF90" s="300">
        <v>1.0416666666666666E-2</v>
      </c>
    </row>
    <row r="91" spans="1:32" s="292" customFormat="1" ht="28.5" customHeight="1">
      <c r="A91" s="901"/>
      <c r="B91" s="794"/>
      <c r="C91" s="238" t="s">
        <v>326</v>
      </c>
      <c r="D91" s="292">
        <v>16</v>
      </c>
      <c r="E91" s="322">
        <f>HLOOKUP(E$78,'＜表示→コピペ＞活動計画まとめ'!$E$1:$I$200,$D90,FALSE)</f>
        <v>0</v>
      </c>
      <c r="F91" s="316">
        <f>HLOOKUP(E$78,'＜表示→コピペ＞活動計画まとめ'!$E$1:$I$200,$I90,FALSE)</f>
        <v>0</v>
      </c>
      <c r="G91" s="323">
        <f t="shared" si="30"/>
        <v>1.0416666666666666E-2</v>
      </c>
      <c r="H91" s="300">
        <v>1.0416666666666666E-2</v>
      </c>
      <c r="I91" s="292">
        <v>58</v>
      </c>
      <c r="K91" s="302" t="e">
        <f>HLOOKUP(K$78,'＜表示→コピペ＞活動計画まとめ'!$E$1:$I$200,$D90,FALSE)</f>
        <v>#N/A</v>
      </c>
      <c r="L91" s="303" t="e">
        <f>HLOOKUP(K$78,'＜表示→コピペ＞活動計画まとめ'!$E$1:$I$200,$I90,FALSE)</f>
        <v>#N/A</v>
      </c>
      <c r="M91" s="295" t="e">
        <f t="shared" si="31"/>
        <v>#N/A</v>
      </c>
      <c r="N91" s="300">
        <v>1.0416666666666666E-2</v>
      </c>
      <c r="P91" s="308"/>
      <c r="Q91" s="302">
        <f>HLOOKUP(Q$78,'＜表示→コピペ＞活動計画まとめ'!$E$1:$I$200,$D90,FALSE)</f>
        <v>0</v>
      </c>
      <c r="R91" s="303">
        <f>HLOOKUP(Q$78,'＜表示→コピペ＞活動計画まとめ'!$E$1:$I$200,$I90,FALSE)</f>
        <v>0</v>
      </c>
      <c r="S91" s="295">
        <f t="shared" si="32"/>
        <v>1.0416666666666666E-2</v>
      </c>
      <c r="T91" s="300">
        <v>1.0416666666666666E-2</v>
      </c>
      <c r="U91" s="294"/>
      <c r="W91" s="302">
        <f>HLOOKUP(W$78,'＜表示→コピペ＞活動計画まとめ'!$E$1:$I$200,$D90,FALSE)</f>
        <v>0</v>
      </c>
      <c r="X91" s="303">
        <f>HLOOKUP(W$78,'＜表示→コピペ＞活動計画まとめ'!$E$1:$I$200,$I90,FALSE)</f>
        <v>0</v>
      </c>
      <c r="Y91" s="295">
        <f t="shared" si="33"/>
        <v>1.0416666666666666E-2</v>
      </c>
      <c r="Z91" s="300">
        <v>1.0416666666666666E-2</v>
      </c>
      <c r="AA91" s="294"/>
      <c r="AC91" s="302">
        <f>HLOOKUP(AC$78,'＜表示→コピペ＞活動計画まとめ'!$E$1:$I$200,$D90,FALSE)</f>
        <v>0</v>
      </c>
      <c r="AD91" s="303">
        <f>HLOOKUP(AC$78,'＜表示→コピペ＞活動計画まとめ'!$E$1:$I$200,$I90,FALSE)</f>
        <v>0</v>
      </c>
      <c r="AE91" s="295">
        <f t="shared" si="34"/>
        <v>1.0416666666666666E-2</v>
      </c>
      <c r="AF91" s="300">
        <v>1.0416666666666666E-2</v>
      </c>
    </row>
    <row r="92" spans="1:32" s="292" customFormat="1" ht="28.5" customHeight="1">
      <c r="A92" s="901"/>
      <c r="B92" s="794"/>
      <c r="C92" s="226" t="s">
        <v>1</v>
      </c>
      <c r="D92" s="292">
        <v>17</v>
      </c>
      <c r="E92" s="322">
        <f>HLOOKUP(E$78,'＜表示→コピペ＞活動計画まとめ'!$E$1:$I$200,$D91,FALSE)</f>
        <v>0</v>
      </c>
      <c r="F92" s="316">
        <f>HLOOKUP(E$78,'＜表示→コピペ＞活動計画まとめ'!$E$1:$I$200,$I91,FALSE)</f>
        <v>0</v>
      </c>
      <c r="G92" s="323">
        <f t="shared" si="30"/>
        <v>1.0416666666666666E-2</v>
      </c>
      <c r="H92" s="300">
        <v>1.0416666666666666E-2</v>
      </c>
      <c r="I92" s="292">
        <v>59</v>
      </c>
      <c r="K92" s="302" t="e">
        <f>HLOOKUP(K$78,'＜表示→コピペ＞活動計画まとめ'!$E$1:$I$200,$D91,FALSE)</f>
        <v>#N/A</v>
      </c>
      <c r="L92" s="303" t="e">
        <f>HLOOKUP(K$78,'＜表示→コピペ＞活動計画まとめ'!$E$1:$I$200,$I91,FALSE)</f>
        <v>#N/A</v>
      </c>
      <c r="M92" s="295" t="e">
        <f t="shared" si="31"/>
        <v>#N/A</v>
      </c>
      <c r="N92" s="300">
        <v>1.0416666666666666E-2</v>
      </c>
      <c r="P92" s="308"/>
      <c r="Q92" s="302">
        <f>HLOOKUP(Q$78,'＜表示→コピペ＞活動計画まとめ'!$E$1:$I$200,$D91,FALSE)</f>
        <v>0</v>
      </c>
      <c r="R92" s="303">
        <f>HLOOKUP(Q$78,'＜表示→コピペ＞活動計画まとめ'!$E$1:$I$200,$I91,FALSE)</f>
        <v>0</v>
      </c>
      <c r="S92" s="295">
        <f t="shared" si="32"/>
        <v>1.0416666666666666E-2</v>
      </c>
      <c r="T92" s="300">
        <v>1.0416666666666666E-2</v>
      </c>
      <c r="U92" s="294"/>
      <c r="W92" s="302">
        <f>HLOOKUP(W$78,'＜表示→コピペ＞活動計画まとめ'!$E$1:$I$200,$D91,FALSE)</f>
        <v>0</v>
      </c>
      <c r="X92" s="303">
        <f>HLOOKUP(W$78,'＜表示→コピペ＞活動計画まとめ'!$E$1:$I$200,$I91,FALSE)</f>
        <v>0</v>
      </c>
      <c r="Y92" s="295">
        <f t="shared" si="33"/>
        <v>1.0416666666666666E-2</v>
      </c>
      <c r="Z92" s="300">
        <v>1.0416666666666666E-2</v>
      </c>
      <c r="AA92" s="294"/>
      <c r="AC92" s="302">
        <f>HLOOKUP(AC$78,'＜表示→コピペ＞活動計画まとめ'!$E$1:$I$200,$D91,FALSE)</f>
        <v>0</v>
      </c>
      <c r="AD92" s="303">
        <f>HLOOKUP(AC$78,'＜表示→コピペ＞活動計画まとめ'!$E$1:$I$200,$I91,FALSE)</f>
        <v>0</v>
      </c>
      <c r="AE92" s="295">
        <f t="shared" si="34"/>
        <v>1.0416666666666666E-2</v>
      </c>
      <c r="AF92" s="300">
        <v>1.0416666666666666E-2</v>
      </c>
    </row>
    <row r="93" spans="1:32" s="292" customFormat="1" ht="28.5" customHeight="1" thickBot="1">
      <c r="A93" s="901"/>
      <c r="B93" s="23" t="s">
        <v>312</v>
      </c>
      <c r="C93" s="226" t="s">
        <v>328</v>
      </c>
      <c r="D93" s="292">
        <v>18</v>
      </c>
      <c r="E93" s="324">
        <f>HLOOKUP(E$78,'＜表示→コピペ＞活動計画まとめ'!$E$1:$I$200,$D92,FALSE)</f>
        <v>0</v>
      </c>
      <c r="F93" s="325">
        <f>HLOOKUP(E$78,'＜表示→コピペ＞活動計画まとめ'!$E$1:$I$200,$I92,FALSE)</f>
        <v>0</v>
      </c>
      <c r="G93" s="326">
        <f t="shared" si="30"/>
        <v>2.0833333333333332E-2</v>
      </c>
      <c r="H93" s="300">
        <v>2.0833333333333332E-2</v>
      </c>
      <c r="I93" s="292">
        <v>60</v>
      </c>
      <c r="K93" s="305" t="e">
        <f>HLOOKUP(K$78,'＜表示→コピペ＞活動計画まとめ'!$E$1:$I$200,$D92,FALSE)</f>
        <v>#N/A</v>
      </c>
      <c r="L93" s="306" t="e">
        <f>HLOOKUP(K$78,'＜表示→コピペ＞活動計画まとめ'!$E$1:$I$200,$I92,FALSE)</f>
        <v>#N/A</v>
      </c>
      <c r="M93" s="295" t="e">
        <f t="shared" si="31"/>
        <v>#N/A</v>
      </c>
      <c r="N93" s="300">
        <v>2.0833333333333332E-2</v>
      </c>
      <c r="P93" s="308"/>
      <c r="Q93" s="305">
        <f>HLOOKUP(Q$78,'＜表示→コピペ＞活動計画まとめ'!$E$1:$I$200,$D92,FALSE)</f>
        <v>0</v>
      </c>
      <c r="R93" s="306">
        <f>HLOOKUP(Q$78,'＜表示→コピペ＞活動計画まとめ'!$E$1:$I$200,$I92,FALSE)</f>
        <v>0</v>
      </c>
      <c r="S93" s="295">
        <f t="shared" si="32"/>
        <v>2.0833333333333332E-2</v>
      </c>
      <c r="T93" s="300">
        <v>2.0833333333333332E-2</v>
      </c>
      <c r="U93" s="294"/>
      <c r="W93" s="305">
        <f>HLOOKUP(W$78,'＜表示→コピペ＞活動計画まとめ'!$E$1:$I$200,$D92,FALSE)</f>
        <v>0</v>
      </c>
      <c r="X93" s="306">
        <f>HLOOKUP(W$78,'＜表示→コピペ＞活動計画まとめ'!$E$1:$I$200,$I92,FALSE)</f>
        <v>0</v>
      </c>
      <c r="Y93" s="295">
        <f t="shared" si="33"/>
        <v>2.0833333333333332E-2</v>
      </c>
      <c r="Z93" s="300">
        <v>2.0833333333333332E-2</v>
      </c>
      <c r="AA93" s="294"/>
      <c r="AC93" s="305">
        <f>HLOOKUP(AC$78,'＜表示→コピペ＞活動計画まとめ'!$E$1:$I$200,$D92,FALSE)</f>
        <v>0</v>
      </c>
      <c r="AD93" s="306">
        <f>HLOOKUP(AC$78,'＜表示→コピペ＞活動計画まとめ'!$E$1:$I$200,$I92,FALSE)</f>
        <v>0</v>
      </c>
      <c r="AE93" s="295">
        <f t="shared" si="34"/>
        <v>2.0833333333333332E-2</v>
      </c>
      <c r="AF93" s="300">
        <v>2.0833333333333332E-2</v>
      </c>
    </row>
    <row r="94" spans="1:32" s="292" customFormat="1" ht="28.5" customHeight="1">
      <c r="A94" s="901"/>
      <c r="B94" s="23" t="s">
        <v>119</v>
      </c>
      <c r="C94" s="226" t="s">
        <v>61</v>
      </c>
      <c r="D94" s="292">
        <v>19</v>
      </c>
      <c r="E94" s="319" t="str">
        <f>HLOOKUP(E$78,'＜表示→コピペ＞活動計画まとめ'!$E$1:$I$200,$D93,FALSE)</f>
        <v xml:space="preserve">集会・会議  </v>
      </c>
      <c r="F94" s="320">
        <f>HLOOKUP(E$78,'＜表示→コピペ＞活動計画まとめ'!$E$1:$I$200,$I93,FALSE)</f>
        <v>0</v>
      </c>
      <c r="G94" s="321">
        <f>IF(F94="",H94,F94+H94)</f>
        <v>1.0416666666666666E-2</v>
      </c>
      <c r="H94" s="300">
        <v>1.0416666666666666E-2</v>
      </c>
      <c r="I94" s="292">
        <v>61</v>
      </c>
      <c r="K94" s="298" t="e">
        <f>HLOOKUP(K$78,'＜表示→コピペ＞活動計画まとめ'!$E$1:$I$200,$D93,FALSE)</f>
        <v>#N/A</v>
      </c>
      <c r="L94" s="299" t="e">
        <f>HLOOKUP(K$78,'＜表示→コピペ＞活動計画まとめ'!$E$1:$I$200,$I93,FALSE)</f>
        <v>#N/A</v>
      </c>
      <c r="M94" s="295" t="e">
        <f>IF(L94="",N94,L94+N94)</f>
        <v>#N/A</v>
      </c>
      <c r="N94" s="300">
        <v>1.0416666666666666E-2</v>
      </c>
      <c r="P94" s="308"/>
      <c r="Q94" s="298" t="str">
        <f>HLOOKUP(Q$78,'＜表示→コピペ＞活動計画まとめ'!$E$1:$I$200,$D93,FALSE)</f>
        <v xml:space="preserve">集会・会議  </v>
      </c>
      <c r="R94" s="299">
        <f>HLOOKUP(Q$78,'＜表示→コピペ＞活動計画まとめ'!$E$1:$I$200,$I93,FALSE)</f>
        <v>0</v>
      </c>
      <c r="S94" s="295">
        <f>IF(R94="",T94,R94+T94)</f>
        <v>1.0416666666666666E-2</v>
      </c>
      <c r="T94" s="300">
        <v>1.0416666666666666E-2</v>
      </c>
      <c r="U94" s="294"/>
      <c r="W94" s="298" t="str">
        <f>HLOOKUP(W$78,'＜表示→コピペ＞活動計画まとめ'!$E$1:$I$200,$D93,FALSE)</f>
        <v xml:space="preserve">集会・会議  </v>
      </c>
      <c r="X94" s="299">
        <f>HLOOKUP(W$78,'＜表示→コピペ＞活動計画まとめ'!$E$1:$I$200,$I93,FALSE)</f>
        <v>0</v>
      </c>
      <c r="Y94" s="295">
        <f>IF(X94="",Z94,X94+Z94)</f>
        <v>1.0416666666666666E-2</v>
      </c>
      <c r="Z94" s="300">
        <v>1.0416666666666666E-2</v>
      </c>
      <c r="AA94" s="294"/>
      <c r="AC94" s="298" t="str">
        <f>HLOOKUP(AC$78,'＜表示→コピペ＞活動計画まとめ'!$E$1:$I$200,$D93,FALSE)</f>
        <v xml:space="preserve">集会・会議  </v>
      </c>
      <c r="AD94" s="299">
        <f>HLOOKUP(AC$78,'＜表示→コピペ＞活動計画まとめ'!$E$1:$I$200,$I93,FALSE)</f>
        <v>0</v>
      </c>
      <c r="AE94" s="295">
        <f>IF(AD94="",AF94,AD94+AF94)</f>
        <v>1.0416666666666666E-2</v>
      </c>
      <c r="AF94" s="300">
        <v>1.0416666666666666E-2</v>
      </c>
    </row>
    <row r="95" spans="1:32" s="292" customFormat="1" ht="28.5" customHeight="1">
      <c r="A95" s="901"/>
      <c r="B95" s="237" t="s">
        <v>55</v>
      </c>
      <c r="C95" s="226" t="s">
        <v>323</v>
      </c>
      <c r="D95" s="292">
        <v>20</v>
      </c>
      <c r="E95" s="322" t="str">
        <f>HLOOKUP(E$78,'＜表示→コピペ＞活動計画まとめ'!$E$1:$I$200,$D94,FALSE)</f>
        <v>入浴　</v>
      </c>
      <c r="F95" s="316">
        <f>HLOOKUP(E$78,'＜表示→コピペ＞活動計画まとめ'!$E$1:$I$200,$I94,FALSE)</f>
        <v>0</v>
      </c>
      <c r="G95" s="323">
        <f>IF(F124=0,F95+H95,F124)</f>
        <v>8.3333333333333329E-2</v>
      </c>
      <c r="H95" s="300">
        <v>8.3333333333333329E-2</v>
      </c>
      <c r="I95" s="292">
        <v>62</v>
      </c>
      <c r="K95" s="302" t="e">
        <f>HLOOKUP(K$78,'＜表示→コピペ＞活動計画まとめ'!$E$1:$I$200,$D94,FALSE)</f>
        <v>#N/A</v>
      </c>
      <c r="L95" s="303" t="e">
        <f>HLOOKUP(K$78,'＜表示→コピペ＞活動計画まとめ'!$E$1:$I$200,$I94,FALSE)</f>
        <v>#N/A</v>
      </c>
      <c r="M95" s="295" t="e">
        <f>IF(L124=0,L95+N95,L124)</f>
        <v>#N/A</v>
      </c>
      <c r="N95" s="300">
        <v>8.3333333333333329E-2</v>
      </c>
      <c r="P95" s="308"/>
      <c r="Q95" s="302" t="str">
        <f>HLOOKUP(Q$78,'＜表示→コピペ＞活動計画まとめ'!$E$1:$I$200,$D94,FALSE)</f>
        <v>入浴　</v>
      </c>
      <c r="R95" s="303">
        <f>HLOOKUP(Q$78,'＜表示→コピペ＞活動計画まとめ'!$E$1:$I$200,$I94,FALSE)</f>
        <v>0</v>
      </c>
      <c r="S95" s="295">
        <f>IF(R124=0,R95+T95,R124)</f>
        <v>8.3333333333333329E-2</v>
      </c>
      <c r="T95" s="300">
        <v>8.3333333333333329E-2</v>
      </c>
      <c r="U95" s="294"/>
      <c r="W95" s="302" t="str">
        <f>HLOOKUP(W$78,'＜表示→コピペ＞活動計画まとめ'!$E$1:$I$200,$D94,FALSE)</f>
        <v>入浴　</v>
      </c>
      <c r="X95" s="303">
        <f>HLOOKUP(W$78,'＜表示→コピペ＞活動計画まとめ'!$E$1:$I$200,$I94,FALSE)</f>
        <v>0</v>
      </c>
      <c r="Y95" s="295">
        <f>IF(X124=0,X95+Z95,X124)</f>
        <v>8.3333333333333329E-2</v>
      </c>
      <c r="Z95" s="300">
        <v>8.3333333333333329E-2</v>
      </c>
      <c r="AA95" s="294"/>
      <c r="AC95" s="302" t="str">
        <f>HLOOKUP(AC$78,'＜表示→コピペ＞活動計画まとめ'!$E$1:$I$200,$D94,FALSE)</f>
        <v>入浴　</v>
      </c>
      <c r="AD95" s="303">
        <f>HLOOKUP(AC$78,'＜表示→コピペ＞活動計画まとめ'!$E$1:$I$200,$I94,FALSE)</f>
        <v>0</v>
      </c>
      <c r="AE95" s="295">
        <f>IF(AD124=0,AD95+AF95,AD124)</f>
        <v>8.3333333333333329E-2</v>
      </c>
      <c r="AF95" s="300">
        <v>8.3333333333333329E-2</v>
      </c>
    </row>
    <row r="96" spans="1:32" s="292" customFormat="1" ht="28.5" customHeight="1">
      <c r="A96" s="901"/>
      <c r="B96" s="794" t="s">
        <v>318</v>
      </c>
      <c r="C96" s="226" t="s">
        <v>75</v>
      </c>
      <c r="D96" s="292">
        <v>21</v>
      </c>
      <c r="E96" s="322">
        <f>HLOOKUP(E$78,'＜表示→コピペ＞活動計画まとめ'!$E$1:$I$200,$D95,FALSE)</f>
        <v>0</v>
      </c>
      <c r="F96" s="316">
        <f>HLOOKUP(E$78,'＜表示→コピペ＞活動計画まとめ'!$E$1:$I$200,$I95,FALSE)</f>
        <v>0</v>
      </c>
      <c r="G96" s="323">
        <f t="shared" si="30"/>
        <v>1.0416666666666666E-2</v>
      </c>
      <c r="H96" s="300">
        <v>1.0416666666666666E-2</v>
      </c>
      <c r="I96" s="292">
        <v>63</v>
      </c>
      <c r="K96" s="302" t="e">
        <f>HLOOKUP(K$78,'＜表示→コピペ＞活動計画まとめ'!$E$1:$I$200,$D95,FALSE)</f>
        <v>#N/A</v>
      </c>
      <c r="L96" s="303" t="e">
        <f>HLOOKUP(K$78,'＜表示→コピペ＞活動計画まとめ'!$E$1:$I$200,$I95,FALSE)</f>
        <v>#N/A</v>
      </c>
      <c r="M96" s="295" t="e">
        <f t="shared" si="31"/>
        <v>#N/A</v>
      </c>
      <c r="N96" s="300">
        <v>1.0416666666666666E-2</v>
      </c>
      <c r="P96" s="308"/>
      <c r="Q96" s="302" t="str">
        <f>HLOOKUP(Q$78,'＜表示→コピペ＞活動計画まとめ'!$E$1:$I$200,$D95,FALSE)</f>
        <v>起床</v>
      </c>
      <c r="R96" s="303">
        <f>HLOOKUP(Q$78,'＜表示→コピペ＞活動計画まとめ'!$E$1:$I$200,$I95,FALSE)</f>
        <v>0.25</v>
      </c>
      <c r="S96" s="295">
        <f t="shared" si="32"/>
        <v>0.26041666666666669</v>
      </c>
      <c r="T96" s="300">
        <v>1.0416666666666666E-2</v>
      </c>
      <c r="U96" s="294"/>
      <c r="W96" s="302" t="str">
        <f>HLOOKUP(W$78,'＜表示→コピペ＞活動計画まとめ'!$E$1:$I$200,$D95,FALSE)</f>
        <v>起床</v>
      </c>
      <c r="X96" s="303">
        <f>HLOOKUP(W$78,'＜表示→コピペ＞活動計画まとめ'!$E$1:$I$200,$I95,FALSE)</f>
        <v>0.25</v>
      </c>
      <c r="Y96" s="295">
        <f t="shared" si="33"/>
        <v>0.26041666666666669</v>
      </c>
      <c r="Z96" s="300">
        <v>1.0416666666666666E-2</v>
      </c>
      <c r="AA96" s="294"/>
      <c r="AC96" s="302" t="str">
        <f>HLOOKUP(AC$78,'＜表示→コピペ＞活動計画まとめ'!$E$1:$I$200,$D95,FALSE)</f>
        <v>起床</v>
      </c>
      <c r="AD96" s="303">
        <f>HLOOKUP(AC$78,'＜表示→コピペ＞活動計画まとめ'!$E$1:$I$200,$I95,FALSE)</f>
        <v>0.25</v>
      </c>
      <c r="AE96" s="295">
        <f t="shared" si="34"/>
        <v>0.26041666666666669</v>
      </c>
      <c r="AF96" s="300">
        <v>1.0416666666666666E-2</v>
      </c>
    </row>
    <row r="97" spans="1:32" s="292" customFormat="1" ht="28.5" customHeight="1" thickBot="1">
      <c r="A97" s="901"/>
      <c r="B97" s="794"/>
      <c r="C97" s="226" t="s">
        <v>74</v>
      </c>
      <c r="D97" s="292">
        <v>22</v>
      </c>
      <c r="E97" s="324" t="str">
        <f>HLOOKUP(E$78,'＜表示→コピペ＞活動計画まとめ'!$E$1:$I$200,$D96,FALSE)</f>
        <v>消灯</v>
      </c>
      <c r="F97" s="325">
        <f>HLOOKUP(E$78,'＜表示→コピペ＞活動計画まとめ'!$E$1:$I$200,$I96,FALSE)</f>
        <v>0.95833333333333337</v>
      </c>
      <c r="G97" s="326">
        <f t="shared" si="30"/>
        <v>0.96875</v>
      </c>
      <c r="H97" s="300">
        <v>1.0416666666666666E-2</v>
      </c>
      <c r="I97" s="292">
        <v>64</v>
      </c>
      <c r="K97" s="305" t="e">
        <f>HLOOKUP(K$78,'＜表示→コピペ＞活動計画まとめ'!$E$1:$I$200,$D96,FALSE)</f>
        <v>#N/A</v>
      </c>
      <c r="L97" s="303" t="e">
        <f>HLOOKUP(K$78,'＜表示→コピペ＞活動計画まとめ'!$E$1:$I$200,$I96,FALSE)</f>
        <v>#N/A</v>
      </c>
      <c r="M97" s="295" t="e">
        <f t="shared" si="31"/>
        <v>#N/A</v>
      </c>
      <c r="N97" s="300">
        <v>1.0416666666666666E-2</v>
      </c>
      <c r="P97" s="308"/>
      <c r="Q97" s="305" t="str">
        <f>HLOOKUP(Q$78,'＜表示→コピペ＞活動計画まとめ'!$E$1:$I$200,$D96,FALSE)</f>
        <v>消灯</v>
      </c>
      <c r="R97" s="303">
        <f>HLOOKUP(Q$78,'＜表示→コピペ＞活動計画まとめ'!$E$1:$I$200,$I96,FALSE)</f>
        <v>0.95833333333333337</v>
      </c>
      <c r="S97" s="295">
        <f t="shared" si="32"/>
        <v>0.96875</v>
      </c>
      <c r="T97" s="300">
        <v>1.0416666666666666E-2</v>
      </c>
      <c r="U97" s="294"/>
      <c r="W97" s="305" t="str">
        <f>HLOOKUP(W$78,'＜表示→コピペ＞活動計画まとめ'!$E$1:$I$200,$D96,FALSE)</f>
        <v>消灯</v>
      </c>
      <c r="X97" s="303">
        <f>HLOOKUP(W$78,'＜表示→コピペ＞活動計画まとめ'!$E$1:$I$200,$I96,FALSE)</f>
        <v>0.95833333333333337</v>
      </c>
      <c r="Y97" s="295">
        <f t="shared" si="33"/>
        <v>0.96875</v>
      </c>
      <c r="Z97" s="300">
        <v>1.0416666666666666E-2</v>
      </c>
      <c r="AA97" s="294"/>
      <c r="AC97" s="305" t="str">
        <f>HLOOKUP(AC$78,'＜表示→コピペ＞活動計画まとめ'!$E$1:$I$200,$D96,FALSE)</f>
        <v>消灯</v>
      </c>
      <c r="AD97" s="303">
        <f>HLOOKUP(AC$78,'＜表示→コピペ＞活動計画まとめ'!$E$1:$I$200,$I96,FALSE)</f>
        <v>0.95833333333333337</v>
      </c>
      <c r="AE97" s="295">
        <f t="shared" si="34"/>
        <v>0.96875</v>
      </c>
      <c r="AF97" s="300">
        <v>1.0416666666666666E-2</v>
      </c>
    </row>
    <row r="98" spans="1:32" s="292" customFormat="1" ht="28.5" customHeight="1" thickBot="1">
      <c r="A98" s="901"/>
      <c r="B98" s="794" t="s">
        <v>304</v>
      </c>
      <c r="C98" s="226" t="s">
        <v>306</v>
      </c>
      <c r="D98" s="292">
        <v>23</v>
      </c>
      <c r="E98" s="319" t="str">
        <f>HLOOKUP(E$78,'＜表示→コピペ＞活動計画まとめ'!$E$1:$I$200,$D97,FALSE)</f>
        <v/>
      </c>
      <c r="F98" s="320">
        <f>HLOOKUP(E$78,'＜表示→コピペ＞活動計画まとめ'!$E$1:$I$200,$I97,FALSE)</f>
        <v>0</v>
      </c>
      <c r="G98" s="321">
        <f t="shared" si="30"/>
        <v>0.125</v>
      </c>
      <c r="H98" s="300">
        <v>0.125</v>
      </c>
      <c r="I98" s="292">
        <v>65</v>
      </c>
      <c r="K98" s="298" t="e">
        <f>HLOOKUP(K$78,'＜表示→コピペ＞活動計画まとめ'!$E$1:$I$200,$D97,FALSE)</f>
        <v>#N/A</v>
      </c>
      <c r="L98" s="306" t="e">
        <f>HLOOKUP(K$78,'＜表示→コピペ＞活動計画まとめ'!$E$1:$I$200,$I97,FALSE)</f>
        <v>#N/A</v>
      </c>
      <c r="M98" s="295" t="e">
        <f t="shared" si="31"/>
        <v>#N/A</v>
      </c>
      <c r="N98" s="300">
        <v>0.125</v>
      </c>
      <c r="P98" s="308"/>
      <c r="Q98" s="298" t="str">
        <f>HLOOKUP(Q$78,'＜表示→コピペ＞活動計画まとめ'!$E$1:$I$200,$D97,FALSE)</f>
        <v xml:space="preserve">カレーづくりセット 炊事場 </v>
      </c>
      <c r="R98" s="306" t="str">
        <f>HLOOKUP(Q$78,'＜表示→コピペ＞活動計画まとめ'!$E$1:$I$200,$I97,FALSE)</f>
        <v/>
      </c>
      <c r="S98" s="295">
        <f t="shared" si="32"/>
        <v>0.125</v>
      </c>
      <c r="T98" s="300">
        <v>0.125</v>
      </c>
      <c r="U98" s="294"/>
      <c r="W98" s="298" t="str">
        <f>HLOOKUP(W$78,'＜表示→コピペ＞活動計画まとめ'!$E$1:$I$200,$D97,FALSE)</f>
        <v xml:space="preserve">カレーづくりセット 炊事場 </v>
      </c>
      <c r="X98" s="306" t="str">
        <f>HLOOKUP(W$78,'＜表示→コピペ＞活動計画まとめ'!$E$1:$I$200,$I97,FALSE)</f>
        <v/>
      </c>
      <c r="Y98" s="295">
        <f t="shared" si="33"/>
        <v>0.125</v>
      </c>
      <c r="Z98" s="300">
        <v>0.125</v>
      </c>
      <c r="AA98" s="294"/>
      <c r="AC98" s="298" t="str">
        <f>HLOOKUP(AC$78,'＜表示→コピペ＞活動計画まとめ'!$E$1:$I$200,$D97,FALSE)</f>
        <v xml:space="preserve">カレーづくりセット 炊事場 </v>
      </c>
      <c r="AD98" s="306" t="str">
        <f>HLOOKUP(AC$78,'＜表示→コピペ＞活動計画まとめ'!$E$1:$I$200,$I97,FALSE)</f>
        <v/>
      </c>
      <c r="AE98" s="295">
        <f t="shared" si="34"/>
        <v>0.125</v>
      </c>
      <c r="AF98" s="300">
        <v>0.125</v>
      </c>
    </row>
    <row r="99" spans="1:32" s="292" customFormat="1" ht="28.5" customHeight="1">
      <c r="A99" s="901"/>
      <c r="B99" s="794"/>
      <c r="C99" s="226" t="s">
        <v>305</v>
      </c>
      <c r="D99" s="292">
        <v>24</v>
      </c>
      <c r="E99" s="322" t="str">
        <f>HLOOKUP(E$78,'＜表示→コピペ＞活動計画まとめ'!$E$1:$I$200,$D98,FALSE)</f>
        <v/>
      </c>
      <c r="F99" s="316">
        <f>HLOOKUP(E$78,'＜表示→コピペ＞活動計画まとめ'!$E$1:$I$200,$I98,FALSE)</f>
        <v>0</v>
      </c>
      <c r="G99" s="323">
        <f t="shared" si="30"/>
        <v>0.125</v>
      </c>
      <c r="H99" s="300">
        <v>0.125</v>
      </c>
      <c r="I99" s="292">
        <v>66</v>
      </c>
      <c r="K99" s="302" t="e">
        <f>HLOOKUP(K$78,'＜表示→コピペ＞活動計画まとめ'!$E$1:$I$200,$D98,FALSE)</f>
        <v>#N/A</v>
      </c>
      <c r="L99" s="303" t="e">
        <f>HLOOKUP(K$78,'＜表示→コピペ＞活動計画まとめ'!$E$1:$I$200,$I98,FALSE)</f>
        <v>#N/A</v>
      </c>
      <c r="M99" s="295" t="e">
        <f t="shared" si="31"/>
        <v>#N/A</v>
      </c>
      <c r="N99" s="300">
        <v>0.125</v>
      </c>
      <c r="P99" s="308"/>
      <c r="Q99" s="302" t="str">
        <f>HLOOKUP(Q$78,'＜表示→コピペ＞活動計画まとめ'!$E$1:$I$200,$D98,FALSE)</f>
        <v xml:space="preserve">まんじゅうづくりセット 炊事場 </v>
      </c>
      <c r="R99" s="303" t="str">
        <f>HLOOKUP(Q$78,'＜表示→コピペ＞活動計画まとめ'!$E$1:$I$200,$I98,FALSE)</f>
        <v/>
      </c>
      <c r="S99" s="295">
        <f t="shared" si="32"/>
        <v>0.125</v>
      </c>
      <c r="T99" s="300">
        <v>0.125</v>
      </c>
      <c r="U99" s="294"/>
      <c r="W99" s="302" t="str">
        <f>HLOOKUP(W$78,'＜表示→コピペ＞活動計画まとめ'!$E$1:$I$200,$D98,FALSE)</f>
        <v xml:space="preserve">まんじゅうづくりセット 炊事場 </v>
      </c>
      <c r="X99" s="303" t="str">
        <f>HLOOKUP(W$78,'＜表示→コピペ＞活動計画まとめ'!$E$1:$I$200,$I98,FALSE)</f>
        <v/>
      </c>
      <c r="Y99" s="295">
        <f t="shared" si="33"/>
        <v>0.125</v>
      </c>
      <c r="Z99" s="300">
        <v>0.125</v>
      </c>
      <c r="AA99" s="294"/>
      <c r="AC99" s="302" t="str">
        <f>HLOOKUP(AC$78,'＜表示→コピペ＞活動計画まとめ'!$E$1:$I$200,$D98,FALSE)</f>
        <v xml:space="preserve">まんじゅうづくりセット 炊事場 </v>
      </c>
      <c r="AD99" s="303" t="str">
        <f>HLOOKUP(AC$78,'＜表示→コピペ＞活動計画まとめ'!$E$1:$I$200,$I98,FALSE)</f>
        <v/>
      </c>
      <c r="AE99" s="295">
        <f t="shared" si="34"/>
        <v>0.125</v>
      </c>
      <c r="AF99" s="300">
        <v>0.125</v>
      </c>
    </row>
    <row r="100" spans="1:32" s="292" customFormat="1" ht="28.5" customHeight="1">
      <c r="A100" s="901"/>
      <c r="B100" s="794"/>
      <c r="C100" s="226" t="s">
        <v>307</v>
      </c>
      <c r="D100" s="292">
        <v>25</v>
      </c>
      <c r="E100" s="322" t="str">
        <f>HLOOKUP(E$78,'＜表示→コピペ＞活動計画まとめ'!$E$1:$I$200,$D99,FALSE)</f>
        <v/>
      </c>
      <c r="F100" s="316">
        <f>HLOOKUP(E$78,'＜表示→コピペ＞活動計画まとめ'!$E$1:$I$200,$I99,FALSE)</f>
        <v>0</v>
      </c>
      <c r="G100" s="323">
        <f t="shared" si="30"/>
        <v>0.125</v>
      </c>
      <c r="H100" s="300">
        <v>0.125</v>
      </c>
      <c r="I100" s="292">
        <v>67</v>
      </c>
      <c r="K100" s="302" t="e">
        <f>HLOOKUP(K$78,'＜表示→コピペ＞活動計画まとめ'!$E$1:$I$200,$D99,FALSE)</f>
        <v>#N/A</v>
      </c>
      <c r="L100" s="303" t="e">
        <f>HLOOKUP(K$78,'＜表示→コピペ＞活動計画まとめ'!$E$1:$I$200,$I99,FALSE)</f>
        <v>#N/A</v>
      </c>
      <c r="M100" s="295" t="e">
        <f t="shared" si="31"/>
        <v>#N/A</v>
      </c>
      <c r="N100" s="300">
        <v>0.125</v>
      </c>
      <c r="P100" s="308"/>
      <c r="Q100" s="302" t="str">
        <f>HLOOKUP(Q$78,'＜表示→コピペ＞活動計画まとめ'!$E$1:$I$200,$D99,FALSE)</f>
        <v xml:space="preserve">うどんづくりセット 炊事場 </v>
      </c>
      <c r="R100" s="303" t="str">
        <f>HLOOKUP(Q$78,'＜表示→コピペ＞活動計画まとめ'!$E$1:$I$200,$I99,FALSE)</f>
        <v/>
      </c>
      <c r="S100" s="295">
        <f t="shared" si="32"/>
        <v>0.125</v>
      </c>
      <c r="T100" s="300">
        <v>0.125</v>
      </c>
      <c r="U100" s="294"/>
      <c r="W100" s="302" t="str">
        <f>HLOOKUP(W$78,'＜表示→コピペ＞活動計画まとめ'!$E$1:$I$200,$D99,FALSE)</f>
        <v xml:space="preserve">うどんづくりセット 炊事場 </v>
      </c>
      <c r="X100" s="303" t="str">
        <f>HLOOKUP(W$78,'＜表示→コピペ＞活動計画まとめ'!$E$1:$I$200,$I99,FALSE)</f>
        <v/>
      </c>
      <c r="Y100" s="295">
        <f t="shared" si="33"/>
        <v>0.125</v>
      </c>
      <c r="Z100" s="300">
        <v>0.125</v>
      </c>
      <c r="AA100" s="294"/>
      <c r="AC100" s="302" t="str">
        <f>HLOOKUP(AC$78,'＜表示→コピペ＞活動計画まとめ'!$E$1:$I$200,$D99,FALSE)</f>
        <v xml:space="preserve">うどんづくりセット 炊事場 </v>
      </c>
      <c r="AD100" s="303" t="str">
        <f>HLOOKUP(AC$78,'＜表示→コピペ＞活動計画まとめ'!$E$1:$I$200,$I99,FALSE)</f>
        <v/>
      </c>
      <c r="AE100" s="295">
        <f t="shared" si="34"/>
        <v>0.125</v>
      </c>
      <c r="AF100" s="300">
        <v>0.125</v>
      </c>
    </row>
    <row r="101" spans="1:32" s="292" customFormat="1" ht="28.5" customHeight="1">
      <c r="A101" s="901"/>
      <c r="B101" s="794" t="s">
        <v>69</v>
      </c>
      <c r="C101" s="226" t="s">
        <v>3</v>
      </c>
      <c r="D101" s="292">
        <v>26</v>
      </c>
      <c r="E101" s="322" t="str">
        <f>HLOOKUP(E$78,'＜表示→コピペ＞活動計画まとめ'!$E$1:$I$200,$D100,FALSE)</f>
        <v/>
      </c>
      <c r="F101" s="316">
        <f>HLOOKUP(E$78,'＜表示→コピペ＞活動計画まとめ'!$E$1:$I$200,$I100,FALSE)</f>
        <v>0</v>
      </c>
      <c r="G101" s="323">
        <f t="shared" si="30"/>
        <v>0.125</v>
      </c>
      <c r="H101" s="300">
        <v>0.125</v>
      </c>
      <c r="I101" s="292">
        <v>68</v>
      </c>
      <c r="K101" s="302" t="e">
        <f>HLOOKUP(K$78,'＜表示→コピペ＞活動計画まとめ'!$E$1:$I$200,$D100,FALSE)</f>
        <v>#N/A</v>
      </c>
      <c r="L101" s="303" t="e">
        <f>HLOOKUP(K$78,'＜表示→コピペ＞活動計画まとめ'!$E$1:$I$200,$I100,FALSE)</f>
        <v>#N/A</v>
      </c>
      <c r="M101" s="295" t="e">
        <f t="shared" si="31"/>
        <v>#N/A</v>
      </c>
      <c r="N101" s="300">
        <v>0.125</v>
      </c>
      <c r="P101" s="308"/>
      <c r="Q101" s="302" t="str">
        <f>HLOOKUP(Q$78,'＜表示→コピペ＞活動計画まとめ'!$E$1:$I$200,$D100,FALSE)</f>
        <v/>
      </c>
      <c r="R101" s="303">
        <f>HLOOKUP(Q$78,'＜表示→コピペ＞活動計画まとめ'!$E$1:$I$200,$I100,FALSE)</f>
        <v>0</v>
      </c>
      <c r="S101" s="295">
        <f t="shared" si="32"/>
        <v>0.125</v>
      </c>
      <c r="T101" s="300">
        <v>0.125</v>
      </c>
      <c r="U101" s="294"/>
      <c r="W101" s="302" t="str">
        <f>HLOOKUP(W$78,'＜表示→コピペ＞活動計画まとめ'!$E$1:$I$200,$D100,FALSE)</f>
        <v/>
      </c>
      <c r="X101" s="303">
        <f>HLOOKUP(W$78,'＜表示→コピペ＞活動計画まとめ'!$E$1:$I$200,$I100,FALSE)</f>
        <v>0</v>
      </c>
      <c r="Y101" s="295">
        <f t="shared" si="33"/>
        <v>0.125</v>
      </c>
      <c r="Z101" s="300">
        <v>0.125</v>
      </c>
      <c r="AA101" s="294"/>
      <c r="AC101" s="302" t="str">
        <f>HLOOKUP(AC$78,'＜表示→コピペ＞活動計画まとめ'!$E$1:$I$200,$D100,FALSE)</f>
        <v/>
      </c>
      <c r="AD101" s="303">
        <f>HLOOKUP(AC$78,'＜表示→コピペ＞活動計画まとめ'!$E$1:$I$200,$I100,FALSE)</f>
        <v>0</v>
      </c>
      <c r="AE101" s="295">
        <f t="shared" si="34"/>
        <v>0.125</v>
      </c>
      <c r="AF101" s="300">
        <v>0.125</v>
      </c>
    </row>
    <row r="102" spans="1:32" s="292" customFormat="1" ht="28.5" customHeight="1" thickBot="1">
      <c r="A102" s="901"/>
      <c r="B102" s="794"/>
      <c r="C102" s="226" t="s">
        <v>4</v>
      </c>
      <c r="D102" s="292">
        <v>27</v>
      </c>
      <c r="E102" s="322" t="str">
        <f>HLOOKUP(E$78,'＜表示→コピペ＞活動計画まとめ'!$E$1:$I$200,$D101,FALSE)</f>
        <v/>
      </c>
      <c r="F102" s="316">
        <f>HLOOKUP(E$78,'＜表示→コピペ＞活動計画まとめ'!$E$1:$I$200,$I101,FALSE)</f>
        <v>0</v>
      </c>
      <c r="G102" s="323">
        <f t="shared" si="30"/>
        <v>8.3333333333333329E-2</v>
      </c>
      <c r="H102" s="300">
        <v>8.3333333333333329E-2</v>
      </c>
      <c r="I102" s="292">
        <v>69</v>
      </c>
      <c r="K102" s="305" t="e">
        <f>HLOOKUP(K$78,'＜表示→コピペ＞活動計画まとめ'!$E$1:$I$200,$D101,FALSE)</f>
        <v>#N/A</v>
      </c>
      <c r="L102" s="303" t="e">
        <f>HLOOKUP(K$78,'＜表示→コピペ＞活動計画まとめ'!$E$1:$I$200,$I101,FALSE)</f>
        <v>#N/A</v>
      </c>
      <c r="M102" s="295" t="e">
        <f t="shared" si="31"/>
        <v>#N/A</v>
      </c>
      <c r="N102" s="300">
        <v>8.3333333333333329E-2</v>
      </c>
      <c r="P102" s="308"/>
      <c r="Q102" s="305" t="str">
        <f>HLOOKUP(Q$78,'＜表示→コピペ＞活動計画まとめ'!$E$1:$I$200,$D101,FALSE)</f>
        <v/>
      </c>
      <c r="R102" s="303">
        <f>HLOOKUP(Q$78,'＜表示→コピペ＞活動計画まとめ'!$E$1:$I$200,$I101,FALSE)</f>
        <v>0</v>
      </c>
      <c r="S102" s="295">
        <f t="shared" si="32"/>
        <v>8.3333333333333329E-2</v>
      </c>
      <c r="T102" s="300">
        <v>8.3333333333333329E-2</v>
      </c>
      <c r="U102" s="294"/>
      <c r="W102" s="305" t="str">
        <f>HLOOKUP(W$78,'＜表示→コピペ＞活動計画まとめ'!$E$1:$I$200,$D101,FALSE)</f>
        <v/>
      </c>
      <c r="X102" s="303">
        <f>HLOOKUP(W$78,'＜表示→コピペ＞活動計画まとめ'!$E$1:$I$200,$I101,FALSE)</f>
        <v>0</v>
      </c>
      <c r="Y102" s="295">
        <f t="shared" si="33"/>
        <v>8.3333333333333329E-2</v>
      </c>
      <c r="Z102" s="300">
        <v>8.3333333333333329E-2</v>
      </c>
      <c r="AA102" s="294"/>
      <c r="AC102" s="305" t="str">
        <f>HLOOKUP(AC$78,'＜表示→コピペ＞活動計画まとめ'!$E$1:$I$200,$D101,FALSE)</f>
        <v/>
      </c>
      <c r="AD102" s="303">
        <f>HLOOKUP(AC$78,'＜表示→コピペ＞活動計画まとめ'!$E$1:$I$200,$I101,FALSE)</f>
        <v>0</v>
      </c>
      <c r="AE102" s="295">
        <f t="shared" si="34"/>
        <v>8.3333333333333329E-2</v>
      </c>
      <c r="AF102" s="300">
        <v>8.3333333333333329E-2</v>
      </c>
    </row>
    <row r="103" spans="1:32" s="292" customFormat="1" ht="28.5" customHeight="1" thickBot="1">
      <c r="A103" s="901"/>
      <c r="B103" s="794"/>
      <c r="C103" s="226" t="s">
        <v>5</v>
      </c>
      <c r="D103" s="292">
        <v>28</v>
      </c>
      <c r="E103" s="322" t="str">
        <f>HLOOKUP(E$78,'＜表示→コピペ＞活動計画まとめ'!$E$1:$I$200,$D102,FALSE)</f>
        <v/>
      </c>
      <c r="F103" s="316">
        <f>HLOOKUP(E$78,'＜表示→コピペ＞活動計画まとめ'!$E$1:$I$200,$I102,FALSE)</f>
        <v>0</v>
      </c>
      <c r="G103" s="323">
        <f t="shared" si="30"/>
        <v>8.3333333333333329E-2</v>
      </c>
      <c r="H103" s="300">
        <v>8.3333333333333329E-2</v>
      </c>
      <c r="I103" s="292">
        <v>70</v>
      </c>
      <c r="K103" s="309" t="e">
        <f>HLOOKUP(K$78,'＜表示→コピペ＞活動計画まとめ'!$E$1:$I$200,$D102,FALSE)</f>
        <v>#N/A</v>
      </c>
      <c r="L103" s="303" t="e">
        <f>HLOOKUP(K$78,'＜表示→コピペ＞活動計画まとめ'!$E$1:$I$200,$I102,FALSE)</f>
        <v>#N/A</v>
      </c>
      <c r="M103" s="295" t="e">
        <f t="shared" si="31"/>
        <v>#N/A</v>
      </c>
      <c r="N103" s="300">
        <v>8.3333333333333329E-2</v>
      </c>
      <c r="P103" s="308"/>
      <c r="Q103" s="309" t="str">
        <f>HLOOKUP(Q$78,'＜表示→コピペ＞活動計画まとめ'!$E$1:$I$200,$D102,FALSE)</f>
        <v/>
      </c>
      <c r="R103" s="303">
        <f>HLOOKUP(Q$78,'＜表示→コピペ＞活動計画まとめ'!$E$1:$I$200,$I102,FALSE)</f>
        <v>0</v>
      </c>
      <c r="S103" s="295">
        <f t="shared" si="32"/>
        <v>8.3333333333333329E-2</v>
      </c>
      <c r="T103" s="300">
        <v>8.3333333333333329E-2</v>
      </c>
      <c r="U103" s="294"/>
      <c r="W103" s="309" t="str">
        <f>HLOOKUP(W$78,'＜表示→コピペ＞活動計画まとめ'!$E$1:$I$200,$D102,FALSE)</f>
        <v/>
      </c>
      <c r="X103" s="303">
        <f>HLOOKUP(W$78,'＜表示→コピペ＞活動計画まとめ'!$E$1:$I$200,$I102,FALSE)</f>
        <v>0</v>
      </c>
      <c r="Y103" s="295">
        <f t="shared" si="33"/>
        <v>8.3333333333333329E-2</v>
      </c>
      <c r="Z103" s="300">
        <v>8.3333333333333329E-2</v>
      </c>
      <c r="AA103" s="294"/>
      <c r="AC103" s="309" t="str">
        <f>HLOOKUP(AC$78,'＜表示→コピペ＞活動計画まとめ'!$E$1:$I$200,$D102,FALSE)</f>
        <v/>
      </c>
      <c r="AD103" s="303">
        <f>HLOOKUP(AC$78,'＜表示→コピペ＞活動計画まとめ'!$E$1:$I$200,$I102,FALSE)</f>
        <v>0</v>
      </c>
      <c r="AE103" s="295">
        <f t="shared" si="34"/>
        <v>8.3333333333333329E-2</v>
      </c>
      <c r="AF103" s="300">
        <v>8.3333333333333329E-2</v>
      </c>
    </row>
    <row r="104" spans="1:32" s="292" customFormat="1" ht="28.5" customHeight="1">
      <c r="A104" s="901"/>
      <c r="B104" s="794"/>
      <c r="C104" s="226" t="s">
        <v>7</v>
      </c>
      <c r="D104" s="292">
        <v>29</v>
      </c>
      <c r="E104" s="322" t="str">
        <f>HLOOKUP(E$78,'＜表示→コピペ＞活動計画まとめ'!$E$1:$I$200,$D103,FALSE)</f>
        <v/>
      </c>
      <c r="F104" s="316">
        <f>HLOOKUP(E$78,'＜表示→コピペ＞活動計画まとめ'!$E$1:$I$200,$I103,FALSE)</f>
        <v>0</v>
      </c>
      <c r="G104" s="323">
        <f t="shared" si="30"/>
        <v>8.3333333333333329E-2</v>
      </c>
      <c r="H104" s="300">
        <v>8.3333333333333329E-2</v>
      </c>
      <c r="I104" s="292">
        <v>71</v>
      </c>
      <c r="K104" s="298" t="e">
        <f>HLOOKUP(K$78,'＜表示→コピペ＞活動計画まとめ'!$E$1:$I$200,$D103,FALSE)</f>
        <v>#N/A</v>
      </c>
      <c r="L104" s="303" t="e">
        <f>HLOOKUP(K$78,'＜表示→コピペ＞活動計画まとめ'!$E$1:$I$200,$I103,FALSE)</f>
        <v>#N/A</v>
      </c>
      <c r="M104" s="295" t="e">
        <f t="shared" si="31"/>
        <v>#N/A</v>
      </c>
      <c r="N104" s="300">
        <v>8.3333333333333329E-2</v>
      </c>
      <c r="P104" s="308"/>
      <c r="Q104" s="298" t="str">
        <f>HLOOKUP(Q$78,'＜表示→コピペ＞活動計画まとめ'!$E$1:$I$200,$D103,FALSE)</f>
        <v/>
      </c>
      <c r="R104" s="303">
        <f>HLOOKUP(Q$78,'＜表示→コピペ＞活動計画まとめ'!$E$1:$I$200,$I103,FALSE)</f>
        <v>0</v>
      </c>
      <c r="S104" s="295">
        <f t="shared" si="32"/>
        <v>8.3333333333333329E-2</v>
      </c>
      <c r="T104" s="300">
        <v>8.3333333333333329E-2</v>
      </c>
      <c r="U104" s="294"/>
      <c r="W104" s="298" t="str">
        <f>HLOOKUP(W$78,'＜表示→コピペ＞活動計画まとめ'!$E$1:$I$200,$D103,FALSE)</f>
        <v/>
      </c>
      <c r="X104" s="303">
        <f>HLOOKUP(W$78,'＜表示→コピペ＞活動計画まとめ'!$E$1:$I$200,$I103,FALSE)</f>
        <v>0</v>
      </c>
      <c r="Y104" s="295">
        <f t="shared" si="33"/>
        <v>8.3333333333333329E-2</v>
      </c>
      <c r="Z104" s="300">
        <v>8.3333333333333329E-2</v>
      </c>
      <c r="AA104" s="294"/>
      <c r="AC104" s="298" t="str">
        <f>HLOOKUP(AC$78,'＜表示→コピペ＞活動計画まとめ'!$E$1:$I$200,$D103,FALSE)</f>
        <v/>
      </c>
      <c r="AD104" s="303">
        <f>HLOOKUP(AC$78,'＜表示→コピペ＞活動計画まとめ'!$E$1:$I$200,$I103,FALSE)</f>
        <v>0</v>
      </c>
      <c r="AE104" s="295">
        <f t="shared" si="34"/>
        <v>8.3333333333333329E-2</v>
      </c>
      <c r="AF104" s="300">
        <v>8.3333333333333329E-2</v>
      </c>
    </row>
    <row r="105" spans="1:32" s="292" customFormat="1" ht="28.5" customHeight="1">
      <c r="A105" s="901"/>
      <c r="B105" s="794"/>
      <c r="C105" s="226" t="s">
        <v>8</v>
      </c>
      <c r="D105" s="292">
        <v>30</v>
      </c>
      <c r="E105" s="322" t="str">
        <f>HLOOKUP(E$78,'＜表示→コピペ＞活動計画まとめ'!$E$1:$I$200,$D104,FALSE)</f>
        <v/>
      </c>
      <c r="F105" s="316">
        <f>HLOOKUP(E$78,'＜表示→コピペ＞活動計画まとめ'!$E$1:$I$200,$I104,FALSE)</f>
        <v>0</v>
      </c>
      <c r="G105" s="323">
        <f t="shared" si="30"/>
        <v>8.3333333333333329E-2</v>
      </c>
      <c r="H105" s="300">
        <v>8.3333333333333329E-2</v>
      </c>
      <c r="I105" s="292">
        <v>72</v>
      </c>
      <c r="K105" s="302" t="e">
        <f>HLOOKUP(K$78,'＜表示→コピペ＞活動計画まとめ'!$E$1:$I$200,$D104,FALSE)</f>
        <v>#N/A</v>
      </c>
      <c r="L105" s="303" t="e">
        <f>HLOOKUP(K$78,'＜表示→コピペ＞活動計画まとめ'!$E$1:$I$200,$I104,FALSE)</f>
        <v>#N/A</v>
      </c>
      <c r="M105" s="295" t="e">
        <f t="shared" si="31"/>
        <v>#N/A</v>
      </c>
      <c r="N105" s="300">
        <v>8.3333333333333329E-2</v>
      </c>
      <c r="P105" s="308"/>
      <c r="Q105" s="302" t="str">
        <f>HLOOKUP(Q$78,'＜表示→コピペ＞活動計画まとめ'!$E$1:$I$200,$D104,FALSE)</f>
        <v/>
      </c>
      <c r="R105" s="303">
        <f>HLOOKUP(Q$78,'＜表示→コピペ＞活動計画まとめ'!$E$1:$I$200,$I104,FALSE)</f>
        <v>0</v>
      </c>
      <c r="S105" s="295">
        <f t="shared" si="32"/>
        <v>8.3333333333333329E-2</v>
      </c>
      <c r="T105" s="300">
        <v>8.3333333333333329E-2</v>
      </c>
      <c r="U105" s="294"/>
      <c r="W105" s="302" t="str">
        <f>HLOOKUP(W$78,'＜表示→コピペ＞活動計画まとめ'!$E$1:$I$200,$D104,FALSE)</f>
        <v/>
      </c>
      <c r="X105" s="303">
        <f>HLOOKUP(W$78,'＜表示→コピペ＞活動計画まとめ'!$E$1:$I$200,$I104,FALSE)</f>
        <v>0</v>
      </c>
      <c r="Y105" s="295">
        <f t="shared" si="33"/>
        <v>8.3333333333333329E-2</v>
      </c>
      <c r="Z105" s="300">
        <v>8.3333333333333329E-2</v>
      </c>
      <c r="AA105" s="294"/>
      <c r="AC105" s="302" t="str">
        <f>HLOOKUP(AC$78,'＜表示→コピペ＞活動計画まとめ'!$E$1:$I$200,$D104,FALSE)</f>
        <v/>
      </c>
      <c r="AD105" s="303">
        <f>HLOOKUP(AC$78,'＜表示→コピペ＞活動計画まとめ'!$E$1:$I$200,$I104,FALSE)</f>
        <v>0</v>
      </c>
      <c r="AE105" s="295">
        <f t="shared" si="34"/>
        <v>8.3333333333333329E-2</v>
      </c>
      <c r="AF105" s="300">
        <v>8.3333333333333329E-2</v>
      </c>
    </row>
    <row r="106" spans="1:32" s="292" customFormat="1" ht="28.5" customHeight="1">
      <c r="A106" s="901"/>
      <c r="B106" s="794"/>
      <c r="C106" s="226" t="s">
        <v>6</v>
      </c>
      <c r="D106" s="292">
        <v>31</v>
      </c>
      <c r="E106" s="322" t="str">
        <f>HLOOKUP(E$78,'＜表示→コピペ＞活動計画まとめ'!$E$1:$I$200,$D105,FALSE)</f>
        <v/>
      </c>
      <c r="F106" s="316">
        <f>HLOOKUP(E$78,'＜表示→コピペ＞活動計画まとめ'!$E$1:$I$200,$I105,FALSE)</f>
        <v>0</v>
      </c>
      <c r="G106" s="323">
        <f t="shared" si="30"/>
        <v>8.3333333333333329E-2</v>
      </c>
      <c r="H106" s="300">
        <v>8.3333333333333329E-2</v>
      </c>
      <c r="I106" s="292">
        <v>73</v>
      </c>
      <c r="K106" s="302" t="e">
        <f>HLOOKUP(K$78,'＜表示→コピペ＞活動計画まとめ'!$E$1:$I$200,$D105,FALSE)</f>
        <v>#N/A</v>
      </c>
      <c r="L106" s="303" t="e">
        <f>HLOOKUP(K$78,'＜表示→コピペ＞活動計画まとめ'!$E$1:$I$200,$I105,FALSE)</f>
        <v>#N/A</v>
      </c>
      <c r="M106" s="295" t="e">
        <f t="shared" si="31"/>
        <v>#N/A</v>
      </c>
      <c r="N106" s="300">
        <v>8.3333333333333329E-2</v>
      </c>
      <c r="P106" s="308"/>
      <c r="Q106" s="302" t="str">
        <f>HLOOKUP(Q$78,'＜表示→コピペ＞活動計画まとめ'!$E$1:$I$200,$D105,FALSE)</f>
        <v/>
      </c>
      <c r="R106" s="303">
        <f>HLOOKUP(Q$78,'＜表示→コピペ＞活動計画まとめ'!$E$1:$I$200,$I105,FALSE)</f>
        <v>0</v>
      </c>
      <c r="S106" s="295">
        <f t="shared" si="32"/>
        <v>8.3333333333333329E-2</v>
      </c>
      <c r="T106" s="300">
        <v>8.3333333333333329E-2</v>
      </c>
      <c r="U106" s="294"/>
      <c r="W106" s="302" t="str">
        <f>HLOOKUP(W$78,'＜表示→コピペ＞活動計画まとめ'!$E$1:$I$200,$D105,FALSE)</f>
        <v/>
      </c>
      <c r="X106" s="303">
        <f>HLOOKUP(W$78,'＜表示→コピペ＞活動計画まとめ'!$E$1:$I$200,$I105,FALSE)</f>
        <v>0</v>
      </c>
      <c r="Y106" s="295">
        <f t="shared" si="33"/>
        <v>8.3333333333333329E-2</v>
      </c>
      <c r="Z106" s="300">
        <v>8.3333333333333329E-2</v>
      </c>
      <c r="AA106" s="294"/>
      <c r="AC106" s="302" t="str">
        <f>HLOOKUP(AC$78,'＜表示→コピペ＞活動計画まとめ'!$E$1:$I$200,$D105,FALSE)</f>
        <v/>
      </c>
      <c r="AD106" s="303">
        <f>HLOOKUP(AC$78,'＜表示→コピペ＞活動計画まとめ'!$E$1:$I$200,$I105,FALSE)</f>
        <v>0</v>
      </c>
      <c r="AE106" s="295">
        <f t="shared" si="34"/>
        <v>8.3333333333333329E-2</v>
      </c>
      <c r="AF106" s="300">
        <v>8.3333333333333329E-2</v>
      </c>
    </row>
    <row r="107" spans="1:32" s="292" customFormat="1" ht="28.5" customHeight="1" thickBot="1">
      <c r="A107" s="901"/>
      <c r="B107" s="23" t="s">
        <v>19</v>
      </c>
      <c r="C107" s="226" t="s">
        <v>2</v>
      </c>
      <c r="D107" s="292">
        <v>32</v>
      </c>
      <c r="E107" s="322" t="str">
        <f>HLOOKUP(E$78,'＜表示→コピペ＞活動計画まとめ'!$E$1:$I$200,$D106,FALSE)</f>
        <v/>
      </c>
      <c r="F107" s="316">
        <f>HLOOKUP(E$78,'＜表示→コピペ＞活動計画まとめ'!$E$1:$I$200,$I106,FALSE)</f>
        <v>0</v>
      </c>
      <c r="G107" s="323">
        <f t="shared" si="30"/>
        <v>8.3333333333333329E-2</v>
      </c>
      <c r="H107" s="300">
        <v>8.3333333333333329E-2</v>
      </c>
      <c r="I107" s="292">
        <v>74</v>
      </c>
      <c r="K107" s="305" t="e">
        <f>HLOOKUP(K$78,'＜表示→コピペ＞活動計画まとめ'!$E$1:$I$200,$D106,FALSE)</f>
        <v>#N/A</v>
      </c>
      <c r="L107" s="303" t="e">
        <f>HLOOKUP(K$78,'＜表示→コピペ＞活動計画まとめ'!$E$1:$I$200,$I106,FALSE)</f>
        <v>#N/A</v>
      </c>
      <c r="M107" s="295" t="e">
        <f t="shared" si="31"/>
        <v>#N/A</v>
      </c>
      <c r="N107" s="300">
        <v>8.3333333333333329E-2</v>
      </c>
      <c r="P107" s="308"/>
      <c r="Q107" s="305" t="str">
        <f>HLOOKUP(Q$78,'＜表示→コピペ＞活動計画まとめ'!$E$1:$I$200,$D106,FALSE)</f>
        <v/>
      </c>
      <c r="R107" s="303">
        <f>HLOOKUP(Q$78,'＜表示→コピペ＞活動計画まとめ'!$E$1:$I$200,$I106,FALSE)</f>
        <v>0</v>
      </c>
      <c r="S107" s="295">
        <f t="shared" si="32"/>
        <v>8.3333333333333329E-2</v>
      </c>
      <c r="T107" s="300">
        <v>8.3333333333333329E-2</v>
      </c>
      <c r="U107" s="294"/>
      <c r="W107" s="305" t="str">
        <f>HLOOKUP(W$78,'＜表示→コピペ＞活動計画まとめ'!$E$1:$I$200,$D106,FALSE)</f>
        <v/>
      </c>
      <c r="X107" s="303">
        <f>HLOOKUP(W$78,'＜表示→コピペ＞活動計画まとめ'!$E$1:$I$200,$I106,FALSE)</f>
        <v>0</v>
      </c>
      <c r="Y107" s="295">
        <f t="shared" si="33"/>
        <v>8.3333333333333329E-2</v>
      </c>
      <c r="Z107" s="300">
        <v>8.3333333333333329E-2</v>
      </c>
      <c r="AA107" s="294"/>
      <c r="AC107" s="305" t="str">
        <f>HLOOKUP(AC$78,'＜表示→コピペ＞活動計画まとめ'!$E$1:$I$200,$D106,FALSE)</f>
        <v/>
      </c>
      <c r="AD107" s="303">
        <f>HLOOKUP(AC$78,'＜表示→コピペ＞活動計画まとめ'!$E$1:$I$200,$I106,FALSE)</f>
        <v>0</v>
      </c>
      <c r="AE107" s="295">
        <f t="shared" si="34"/>
        <v>8.3333333333333329E-2</v>
      </c>
      <c r="AF107" s="300">
        <v>8.3333333333333329E-2</v>
      </c>
    </row>
    <row r="108" spans="1:32" s="292" customFormat="1" ht="28.5" customHeight="1">
      <c r="A108" s="901"/>
      <c r="B108" s="891" t="s">
        <v>278</v>
      </c>
      <c r="C108" s="226" t="s">
        <v>9</v>
      </c>
      <c r="D108" s="292">
        <v>33</v>
      </c>
      <c r="E108" s="322" t="str">
        <f>HLOOKUP(E$78,'＜表示→コピペ＞活動計画まとめ'!$E$1:$I$200,$D107,FALSE)</f>
        <v/>
      </c>
      <c r="F108" s="316">
        <f>HLOOKUP(E$78,'＜表示→コピペ＞活動計画まとめ'!$E$1:$I$200,$I107,FALSE)</f>
        <v>0</v>
      </c>
      <c r="G108" s="323">
        <f t="shared" si="30"/>
        <v>8.3333333333333329E-2</v>
      </c>
      <c r="H108" s="300">
        <v>8.3333333333333329E-2</v>
      </c>
      <c r="I108" s="292">
        <v>75</v>
      </c>
      <c r="K108" s="298" t="e">
        <f>HLOOKUP(K$78,'＜表示→コピペ＞活動計画まとめ'!$E$1:$I$200,$D107,FALSE)</f>
        <v>#N/A</v>
      </c>
      <c r="L108" s="303" t="e">
        <f>HLOOKUP(K$78,'＜表示→コピペ＞活動計画まとめ'!$E$1:$I$200,$I107,FALSE)</f>
        <v>#N/A</v>
      </c>
      <c r="M108" s="295" t="e">
        <f t="shared" si="31"/>
        <v>#N/A</v>
      </c>
      <c r="N108" s="300">
        <v>8.3333333333333329E-2</v>
      </c>
      <c r="P108" s="308"/>
      <c r="Q108" s="298" t="str">
        <f>HLOOKUP(Q$78,'＜表示→コピペ＞活動計画まとめ'!$E$1:$I$200,$D107,FALSE)</f>
        <v/>
      </c>
      <c r="R108" s="303">
        <f>HLOOKUP(Q$78,'＜表示→コピペ＞活動計画まとめ'!$E$1:$I$200,$I107,FALSE)</f>
        <v>0</v>
      </c>
      <c r="S108" s="295">
        <f t="shared" si="32"/>
        <v>8.3333333333333329E-2</v>
      </c>
      <c r="T108" s="300">
        <v>8.3333333333333329E-2</v>
      </c>
      <c r="U108" s="294"/>
      <c r="W108" s="298" t="str">
        <f>HLOOKUP(W$78,'＜表示→コピペ＞活動計画まとめ'!$E$1:$I$200,$D107,FALSE)</f>
        <v/>
      </c>
      <c r="X108" s="303">
        <f>HLOOKUP(W$78,'＜表示→コピペ＞活動計画まとめ'!$E$1:$I$200,$I107,FALSE)</f>
        <v>0</v>
      </c>
      <c r="Y108" s="295">
        <f t="shared" si="33"/>
        <v>8.3333333333333329E-2</v>
      </c>
      <c r="Z108" s="300">
        <v>8.3333333333333329E-2</v>
      </c>
      <c r="AA108" s="294"/>
      <c r="AC108" s="298" t="str">
        <f>HLOOKUP(AC$78,'＜表示→コピペ＞活動計画まとめ'!$E$1:$I$200,$D107,FALSE)</f>
        <v/>
      </c>
      <c r="AD108" s="303">
        <f>HLOOKUP(AC$78,'＜表示→コピペ＞活動計画まとめ'!$E$1:$I$200,$I107,FALSE)</f>
        <v>0</v>
      </c>
      <c r="AE108" s="295">
        <f t="shared" si="34"/>
        <v>8.3333333333333329E-2</v>
      </c>
      <c r="AF108" s="300">
        <v>8.3333333333333329E-2</v>
      </c>
    </row>
    <row r="109" spans="1:32" s="292" customFormat="1" ht="28.5" customHeight="1">
      <c r="A109" s="901"/>
      <c r="B109" s="891"/>
      <c r="C109" s="226" t="s">
        <v>10</v>
      </c>
      <c r="D109" s="292">
        <v>34</v>
      </c>
      <c r="E109" s="322" t="str">
        <f>HLOOKUP(E$78,'＜表示→コピペ＞活動計画まとめ'!$E$1:$I$200,$D108,FALSE)</f>
        <v/>
      </c>
      <c r="F109" s="316">
        <f>HLOOKUP(E$78,'＜表示→コピペ＞活動計画まとめ'!$E$1:$I$200,$I108,FALSE)</f>
        <v>0</v>
      </c>
      <c r="G109" s="323">
        <f t="shared" si="30"/>
        <v>8.3333333333333329E-2</v>
      </c>
      <c r="H109" s="300">
        <v>8.3333333333333329E-2</v>
      </c>
      <c r="I109" s="292">
        <v>76</v>
      </c>
      <c r="K109" s="302" t="e">
        <f>HLOOKUP(K$78,'＜表示→コピペ＞活動計画まとめ'!$E$1:$I$200,$D108,FALSE)</f>
        <v>#N/A</v>
      </c>
      <c r="L109" s="303" t="e">
        <f>HLOOKUP(K$78,'＜表示→コピペ＞活動計画まとめ'!$E$1:$I$200,$I108,FALSE)</f>
        <v>#N/A</v>
      </c>
      <c r="M109" s="295" t="e">
        <f t="shared" si="31"/>
        <v>#N/A</v>
      </c>
      <c r="N109" s="300">
        <v>8.3333333333333329E-2</v>
      </c>
      <c r="Q109" s="302" t="str">
        <f>HLOOKUP(Q$78,'＜表示→コピペ＞活動計画まとめ'!$E$1:$I$200,$D108,FALSE)</f>
        <v/>
      </c>
      <c r="R109" s="303">
        <f>HLOOKUP(Q$78,'＜表示→コピペ＞活動計画まとめ'!$E$1:$I$200,$I108,FALSE)</f>
        <v>0</v>
      </c>
      <c r="S109" s="295">
        <f t="shared" si="32"/>
        <v>8.3333333333333329E-2</v>
      </c>
      <c r="T109" s="300">
        <v>8.3333333333333329E-2</v>
      </c>
      <c r="U109" s="294"/>
      <c r="W109" s="302" t="str">
        <f>HLOOKUP(W$78,'＜表示→コピペ＞活動計画まとめ'!$E$1:$I$200,$D108,FALSE)</f>
        <v/>
      </c>
      <c r="X109" s="303">
        <f>HLOOKUP(W$78,'＜表示→コピペ＞活動計画まとめ'!$E$1:$I$200,$I108,FALSE)</f>
        <v>0</v>
      </c>
      <c r="Y109" s="295">
        <f t="shared" si="33"/>
        <v>8.3333333333333329E-2</v>
      </c>
      <c r="Z109" s="300">
        <v>8.3333333333333329E-2</v>
      </c>
      <c r="AA109" s="294"/>
      <c r="AC109" s="302" t="str">
        <f>HLOOKUP(AC$78,'＜表示→コピペ＞活動計画まとめ'!$E$1:$I$200,$D108,FALSE)</f>
        <v/>
      </c>
      <c r="AD109" s="303">
        <f>HLOOKUP(AC$78,'＜表示→コピペ＞活動計画まとめ'!$E$1:$I$200,$I108,FALSE)</f>
        <v>0</v>
      </c>
      <c r="AE109" s="295">
        <f t="shared" si="34"/>
        <v>8.3333333333333329E-2</v>
      </c>
      <c r="AF109" s="300">
        <v>8.3333333333333329E-2</v>
      </c>
    </row>
    <row r="110" spans="1:32" s="292" customFormat="1" ht="28.5" customHeight="1" thickBot="1">
      <c r="A110" s="901"/>
      <c r="B110" s="891"/>
      <c r="C110" s="226" t="s">
        <v>11</v>
      </c>
      <c r="D110" s="292">
        <v>35</v>
      </c>
      <c r="E110" s="322" t="str">
        <f>HLOOKUP(E$78,'＜表示→コピペ＞活動計画まとめ'!$E$1:$I$200,$D109,FALSE)</f>
        <v/>
      </c>
      <c r="F110" s="316">
        <f>HLOOKUP(E$78,'＜表示→コピペ＞活動計画まとめ'!$E$1:$I$200,$I109,FALSE)</f>
        <v>0</v>
      </c>
      <c r="G110" s="323">
        <f t="shared" si="30"/>
        <v>8.3333333333333329E-2</v>
      </c>
      <c r="H110" s="300">
        <v>8.3333333333333329E-2</v>
      </c>
      <c r="I110" s="292">
        <v>77</v>
      </c>
      <c r="K110" s="305" t="e">
        <f>HLOOKUP(K$78,'＜表示→コピペ＞活動計画まとめ'!$E$1:$I$200,$D109,FALSE)</f>
        <v>#N/A</v>
      </c>
      <c r="L110" s="303" t="e">
        <f>HLOOKUP(K$78,'＜表示→コピペ＞活動計画まとめ'!$E$1:$I$200,$I109,FALSE)</f>
        <v>#N/A</v>
      </c>
      <c r="M110" s="295" t="e">
        <f t="shared" si="31"/>
        <v>#N/A</v>
      </c>
      <c r="N110" s="300">
        <v>8.3333333333333329E-2</v>
      </c>
      <c r="Q110" s="305" t="str">
        <f>HLOOKUP(Q$78,'＜表示→コピペ＞活動計画まとめ'!$E$1:$I$200,$D109,FALSE)</f>
        <v/>
      </c>
      <c r="R110" s="303">
        <f>HLOOKUP(Q$78,'＜表示→コピペ＞活動計画まとめ'!$E$1:$I$200,$I109,FALSE)</f>
        <v>0</v>
      </c>
      <c r="S110" s="295">
        <f t="shared" si="32"/>
        <v>8.3333333333333329E-2</v>
      </c>
      <c r="T110" s="300">
        <v>8.3333333333333329E-2</v>
      </c>
      <c r="U110" s="294"/>
      <c r="W110" s="305" t="str">
        <f>HLOOKUP(W$78,'＜表示→コピペ＞活動計画まとめ'!$E$1:$I$200,$D109,FALSE)</f>
        <v/>
      </c>
      <c r="X110" s="303">
        <f>HLOOKUP(W$78,'＜表示→コピペ＞活動計画まとめ'!$E$1:$I$200,$I109,FALSE)</f>
        <v>0</v>
      </c>
      <c r="Y110" s="295">
        <f t="shared" si="33"/>
        <v>8.3333333333333329E-2</v>
      </c>
      <c r="Z110" s="300">
        <v>8.3333333333333329E-2</v>
      </c>
      <c r="AA110" s="294"/>
      <c r="AC110" s="305" t="str">
        <f>HLOOKUP(AC$78,'＜表示→コピペ＞活動計画まとめ'!$E$1:$I$200,$D109,FALSE)</f>
        <v/>
      </c>
      <c r="AD110" s="303">
        <f>HLOOKUP(AC$78,'＜表示→コピペ＞活動計画まとめ'!$E$1:$I$200,$I109,FALSE)</f>
        <v>0</v>
      </c>
      <c r="AE110" s="295">
        <f t="shared" si="34"/>
        <v>8.3333333333333329E-2</v>
      </c>
      <c r="AF110" s="300">
        <v>8.3333333333333329E-2</v>
      </c>
    </row>
    <row r="111" spans="1:32" s="292" customFormat="1" ht="28.5" customHeight="1" thickBot="1">
      <c r="A111" s="901"/>
      <c r="B111" s="891"/>
      <c r="C111" s="226" t="s">
        <v>12</v>
      </c>
      <c r="D111" s="292">
        <v>36</v>
      </c>
      <c r="E111" s="322" t="str">
        <f>HLOOKUP(E$78,'＜表示→コピペ＞活動計画まとめ'!$E$1:$I$200,$D110,FALSE)</f>
        <v/>
      </c>
      <c r="F111" s="316">
        <f>HLOOKUP(E$78,'＜表示→コピペ＞活動計画まとめ'!$E$1:$I$200,$I110,FALSE)</f>
        <v>0</v>
      </c>
      <c r="G111" s="323">
        <f t="shared" si="30"/>
        <v>8.3333333333333329E-2</v>
      </c>
      <c r="H111" s="300">
        <v>8.3333333333333329E-2</v>
      </c>
      <c r="I111" s="292">
        <v>78</v>
      </c>
      <c r="K111" s="298" t="e">
        <f>HLOOKUP(K$78,'＜表示→コピペ＞活動計画まとめ'!$E$1:$I$200,$D110,FALSE)</f>
        <v>#N/A</v>
      </c>
      <c r="L111" s="303" t="e">
        <f>HLOOKUP(K$78,'＜表示→コピペ＞活動計画まとめ'!$E$1:$I$200,$I110,FALSE)</f>
        <v>#N/A</v>
      </c>
      <c r="M111" s="295" t="e">
        <f t="shared" si="31"/>
        <v>#N/A</v>
      </c>
      <c r="N111" s="300">
        <v>8.3333333333333329E-2</v>
      </c>
      <c r="P111" s="308"/>
      <c r="Q111" s="298" t="str">
        <f>HLOOKUP(Q$78,'＜表示→コピペ＞活動計画まとめ'!$E$1:$I$200,$D110,FALSE)</f>
        <v/>
      </c>
      <c r="R111" s="303">
        <f>HLOOKUP(Q$78,'＜表示→コピペ＞活動計画まとめ'!$E$1:$I$200,$I110,FALSE)</f>
        <v>0</v>
      </c>
      <c r="S111" s="295">
        <f t="shared" si="32"/>
        <v>8.3333333333333329E-2</v>
      </c>
      <c r="T111" s="300">
        <v>8.3333333333333329E-2</v>
      </c>
      <c r="U111" s="294"/>
      <c r="W111" s="298" t="str">
        <f>HLOOKUP(W$78,'＜表示→コピペ＞活動計画まとめ'!$E$1:$I$200,$D110,FALSE)</f>
        <v/>
      </c>
      <c r="X111" s="303">
        <f>HLOOKUP(W$78,'＜表示→コピペ＞活動計画まとめ'!$E$1:$I$200,$I110,FALSE)</f>
        <v>0</v>
      </c>
      <c r="Y111" s="295">
        <f t="shared" si="33"/>
        <v>8.3333333333333329E-2</v>
      </c>
      <c r="Z111" s="300">
        <v>8.3333333333333329E-2</v>
      </c>
      <c r="AA111" s="294"/>
      <c r="AC111" s="298" t="str">
        <f>HLOOKUP(AC$78,'＜表示→コピペ＞活動計画まとめ'!$E$1:$I$200,$D110,FALSE)</f>
        <v/>
      </c>
      <c r="AD111" s="303">
        <f>HLOOKUP(AC$78,'＜表示→コピペ＞活動計画まとめ'!$E$1:$I$200,$I110,FALSE)</f>
        <v>0</v>
      </c>
      <c r="AE111" s="295">
        <f t="shared" si="34"/>
        <v>8.3333333333333329E-2</v>
      </c>
      <c r="AF111" s="300">
        <v>8.3333333333333329E-2</v>
      </c>
    </row>
    <row r="112" spans="1:32" ht="33" customHeight="1" thickBot="1">
      <c r="A112" s="901"/>
      <c r="B112" s="891"/>
      <c r="C112" s="226" t="s">
        <v>13</v>
      </c>
      <c r="D112" s="292">
        <v>37</v>
      </c>
      <c r="E112" s="322" t="str">
        <f>HLOOKUP(E$78,'＜表示→コピペ＞活動計画まとめ'!$E$1:$I$200,$D111,FALSE)</f>
        <v/>
      </c>
      <c r="F112" s="316">
        <f>HLOOKUP(E$78,'＜表示→コピペ＞活動計画まとめ'!$E$1:$I$200,$I111,FALSE)</f>
        <v>0</v>
      </c>
      <c r="G112" s="323">
        <f t="shared" si="30"/>
        <v>8.3333333333333329E-2</v>
      </c>
      <c r="H112" s="300">
        <v>8.3333333333333329E-2</v>
      </c>
      <c r="I112" s="292">
        <v>79</v>
      </c>
      <c r="K112" s="298" t="e">
        <f>HLOOKUP(K$78,'＜表示→コピペ＞活動計画まとめ'!$E$1:$I$200,$D111,FALSE)</f>
        <v>#N/A</v>
      </c>
      <c r="L112" s="303" t="e">
        <f>HLOOKUP(K$78,'＜表示→コピペ＞活動計画まとめ'!$E$1:$I$200,$I111,FALSE)</f>
        <v>#N/A</v>
      </c>
      <c r="M112" s="295" t="e">
        <f t="shared" si="31"/>
        <v>#N/A</v>
      </c>
      <c r="N112" s="300">
        <v>8.3333333333333329E-2</v>
      </c>
      <c r="Q112" t="str">
        <f>HLOOKUP(Q$78,'＜表示→コピペ＞活動計画まとめ'!$E$1:$I$200,$D111,FALSE)</f>
        <v/>
      </c>
      <c r="R112" s="303">
        <f>HLOOKUP(Q$78,'＜表示→コピペ＞活動計画まとめ'!$E$1:$I$200,$I111,FALSE)</f>
        <v>0</v>
      </c>
      <c r="S112" s="295">
        <f t="shared" si="32"/>
        <v>8.3333333333333329E-2</v>
      </c>
      <c r="T112" s="300">
        <v>8.3333333333333329E-2</v>
      </c>
      <c r="W112" t="str">
        <f>HLOOKUP(W$78,'＜表示→コピペ＞活動計画まとめ'!$E$1:$I$200,$D111,FALSE)</f>
        <v/>
      </c>
      <c r="X112" s="303">
        <f>HLOOKUP(W$78,'＜表示→コピペ＞活動計画まとめ'!$E$1:$I$200,$I111,FALSE)</f>
        <v>0</v>
      </c>
      <c r="Y112" s="295">
        <f t="shared" si="33"/>
        <v>8.3333333333333329E-2</v>
      </c>
      <c r="Z112" s="300">
        <v>8.3333333333333329E-2</v>
      </c>
      <c r="AC112" t="str">
        <f>HLOOKUP(AC$78,'＜表示→コピペ＞活動計画まとめ'!$E$1:$I$200,$D111,FALSE)</f>
        <v/>
      </c>
      <c r="AD112" s="303">
        <f>HLOOKUP(AC$78,'＜表示→コピペ＞活動計画まとめ'!$E$1:$I$200,$I111,FALSE)</f>
        <v>0</v>
      </c>
      <c r="AE112" s="295">
        <f t="shared" si="34"/>
        <v>8.3333333333333329E-2</v>
      </c>
      <c r="AF112" s="300">
        <v>8.3333333333333329E-2</v>
      </c>
    </row>
    <row r="113" spans="1:32" ht="33" customHeight="1" thickBot="1">
      <c r="A113" s="901"/>
      <c r="B113" s="891"/>
      <c r="C113" s="226" t="s">
        <v>14</v>
      </c>
      <c r="D113" s="292">
        <v>38</v>
      </c>
      <c r="E113" s="322" t="str">
        <f>HLOOKUP(E$78,'＜表示→コピペ＞活動計画まとめ'!$E$1:$I$200,$D112,FALSE)</f>
        <v/>
      </c>
      <c r="F113" s="317">
        <f>HLOOKUP(E$78,'＜表示→コピペ＞活動計画まとめ'!$E$1:$I$200,$I112,FALSE)</f>
        <v>0</v>
      </c>
      <c r="G113" s="323">
        <f t="shared" si="30"/>
        <v>8.3333333333333329E-2</v>
      </c>
      <c r="H113" s="300">
        <v>8.3333333333333329E-2</v>
      </c>
      <c r="I113" s="292">
        <v>80</v>
      </c>
      <c r="K113" s="298" t="e">
        <f>HLOOKUP(K$78,'＜表示→コピペ＞活動計画まとめ'!$E$1:$I$200,$D112,FALSE)</f>
        <v>#N/A</v>
      </c>
      <c r="L113" s="295" t="e">
        <f>HLOOKUP(K$78,'＜表示→コピペ＞活動計画まとめ'!$E$1:$I$200,$I112,FALSE)</f>
        <v>#N/A</v>
      </c>
      <c r="M113" s="295" t="e">
        <f t="shared" si="31"/>
        <v>#N/A</v>
      </c>
      <c r="N113" s="300">
        <v>8.3333333333333329E-2</v>
      </c>
      <c r="Q113" t="str">
        <f>HLOOKUP(Q$78,'＜表示→コピペ＞活動計画まとめ'!$E$1:$I$200,$D112,FALSE)</f>
        <v/>
      </c>
      <c r="R113" s="295">
        <f>HLOOKUP(Q$78,'＜表示→コピペ＞活動計画まとめ'!$E$1:$I$200,$I112,FALSE)</f>
        <v>0</v>
      </c>
      <c r="S113" s="295">
        <f t="shared" si="32"/>
        <v>8.3333333333333329E-2</v>
      </c>
      <c r="T113" s="300">
        <v>8.3333333333333329E-2</v>
      </c>
      <c r="W113" t="str">
        <f>HLOOKUP(W$78,'＜表示→コピペ＞活動計画まとめ'!$E$1:$I$200,$D112,FALSE)</f>
        <v/>
      </c>
      <c r="X113" s="295">
        <f>HLOOKUP(W$78,'＜表示→コピペ＞活動計画まとめ'!$E$1:$I$200,$I112,FALSE)</f>
        <v>0</v>
      </c>
      <c r="Y113" s="295">
        <f t="shared" si="33"/>
        <v>8.3333333333333329E-2</v>
      </c>
      <c r="Z113" s="300">
        <v>8.3333333333333329E-2</v>
      </c>
      <c r="AC113" t="str">
        <f>HLOOKUP(AC$78,'＜表示→コピペ＞活動計画まとめ'!$E$1:$I$200,$D112,FALSE)</f>
        <v/>
      </c>
      <c r="AD113" s="295">
        <f>HLOOKUP(AC$78,'＜表示→コピペ＞活動計画まとめ'!$E$1:$I$200,$I112,FALSE)</f>
        <v>0</v>
      </c>
      <c r="AE113" s="295">
        <f t="shared" si="34"/>
        <v>8.3333333333333329E-2</v>
      </c>
      <c r="AF113" s="300">
        <v>8.3333333333333329E-2</v>
      </c>
    </row>
    <row r="114" spans="1:32" ht="33" customHeight="1" thickBot="1">
      <c r="A114" s="901"/>
      <c r="B114" s="891"/>
      <c r="C114" s="226" t="s">
        <v>22</v>
      </c>
      <c r="D114" s="292">
        <v>39</v>
      </c>
      <c r="E114" s="324" t="str">
        <f>HLOOKUP(E$78,'＜表示→コピペ＞活動計画まとめ'!$E$1:$I$200,$D113,FALSE)</f>
        <v/>
      </c>
      <c r="F114" s="328">
        <f>HLOOKUP(E$78,'＜表示→コピペ＞活動計画まとめ'!$E$1:$I$200,$I113,FALSE)</f>
        <v>0</v>
      </c>
      <c r="G114" s="326">
        <f t="shared" si="30"/>
        <v>8.3333333333333329E-2</v>
      </c>
      <c r="H114" s="300">
        <v>8.3333333333333329E-2</v>
      </c>
      <c r="I114" s="292">
        <v>81</v>
      </c>
      <c r="K114" s="298" t="e">
        <f>HLOOKUP(K$78,'＜表示→コピペ＞活動計画まとめ'!$E$1:$I$200,$D113,FALSE)</f>
        <v>#N/A</v>
      </c>
      <c r="L114" s="295" t="e">
        <f>HLOOKUP(K$78,'＜表示→コピペ＞活動計画まとめ'!$E$1:$I$200,$I113,FALSE)</f>
        <v>#N/A</v>
      </c>
      <c r="M114" s="295" t="e">
        <f t="shared" si="31"/>
        <v>#N/A</v>
      </c>
      <c r="N114" s="300">
        <v>8.3333333333333329E-2</v>
      </c>
      <c r="Q114" t="str">
        <f>HLOOKUP(Q$78,'＜表示→コピペ＞活動計画まとめ'!$E$1:$I$200,$D113,FALSE)</f>
        <v/>
      </c>
      <c r="R114" s="295">
        <f>HLOOKUP(Q$78,'＜表示→コピペ＞活動計画まとめ'!$E$1:$I$200,$I113,FALSE)</f>
        <v>0</v>
      </c>
      <c r="S114" s="295">
        <f t="shared" si="32"/>
        <v>8.3333333333333329E-2</v>
      </c>
      <c r="T114" s="300">
        <v>8.3333333333333329E-2</v>
      </c>
      <c r="W114" t="str">
        <f>HLOOKUP(W$78,'＜表示→コピペ＞活動計画まとめ'!$E$1:$I$200,$D113,FALSE)</f>
        <v/>
      </c>
      <c r="X114" s="295">
        <f>HLOOKUP(W$78,'＜表示→コピペ＞活動計画まとめ'!$E$1:$I$200,$I113,FALSE)</f>
        <v>0</v>
      </c>
      <c r="Y114" s="295">
        <f t="shared" si="33"/>
        <v>8.3333333333333329E-2</v>
      </c>
      <c r="Z114" s="300">
        <v>8.3333333333333329E-2</v>
      </c>
      <c r="AC114" t="str">
        <f>HLOOKUP(AC$78,'＜表示→コピペ＞活動計画まとめ'!$E$1:$I$200,$D113,FALSE)</f>
        <v/>
      </c>
      <c r="AD114" s="295">
        <f>HLOOKUP(AC$78,'＜表示→コピペ＞活動計画まとめ'!$E$1:$I$200,$I113,FALSE)</f>
        <v>0</v>
      </c>
      <c r="AE114" s="295">
        <f t="shared" si="34"/>
        <v>8.3333333333333329E-2</v>
      </c>
      <c r="AF114" s="300">
        <v>8.3333333333333329E-2</v>
      </c>
    </row>
    <row r="115" spans="1:32" ht="33" customHeight="1" thickBot="1">
      <c r="A115" s="901"/>
      <c r="B115" s="898" t="s">
        <v>285</v>
      </c>
      <c r="C115" s="226" t="s">
        <v>361</v>
      </c>
      <c r="D115" s="292">
        <v>40</v>
      </c>
      <c r="E115" s="319" t="str">
        <f>HLOOKUP(E$78,'＜表示→コピペ＞活動計画まとめ'!$E$1:$I$200,$D114,FALSE)</f>
        <v/>
      </c>
      <c r="F115" s="329">
        <f>HLOOKUP(E$78,'＜表示→コピペ＞活動計画まとめ'!$E$1:$I$200,$I114,FALSE)</f>
        <v>0</v>
      </c>
      <c r="G115" s="321">
        <f>F125</f>
        <v>0</v>
      </c>
      <c r="H115" s="300"/>
      <c r="I115" s="292">
        <v>82</v>
      </c>
      <c r="K115" s="298" t="e">
        <f>HLOOKUP(K$78,'＜表示→コピペ＞活動計画まとめ'!$E$1:$I$200,$D114,FALSE)</f>
        <v>#N/A</v>
      </c>
      <c r="L115" s="295" t="e">
        <f>HLOOKUP(K$78,'＜表示→コピペ＞活動計画まとめ'!$E$1:$I$200,$I114,FALSE)</f>
        <v>#N/A</v>
      </c>
      <c r="M115" s="295" t="e">
        <f>L125</f>
        <v>#N/A</v>
      </c>
      <c r="N115" s="300"/>
      <c r="Q115" t="str">
        <f>HLOOKUP(Q$78,'＜表示→コピペ＞活動計画まとめ'!$E$1:$I$200,$D114,FALSE)</f>
        <v/>
      </c>
      <c r="R115" s="295">
        <f>HLOOKUP(Q$78,'＜表示→コピペ＞活動計画まとめ'!$E$1:$I$200,$I114,FALSE)</f>
        <v>0</v>
      </c>
      <c r="S115" s="295">
        <f>R125</f>
        <v>0</v>
      </c>
      <c r="T115" s="300"/>
      <c r="W115" t="str">
        <f>HLOOKUP(W$78,'＜表示→コピペ＞活動計画まとめ'!$E$1:$I$200,$D114,FALSE)</f>
        <v/>
      </c>
      <c r="X115" s="295">
        <f>HLOOKUP(W$78,'＜表示→コピペ＞活動計画まとめ'!$E$1:$I$200,$I114,FALSE)</f>
        <v>0</v>
      </c>
      <c r="Y115" s="295">
        <f>X125</f>
        <v>0</v>
      </c>
      <c r="Z115" s="300"/>
      <c r="AC115" t="str">
        <f>HLOOKUP(AC$78,'＜表示→コピペ＞活動計画まとめ'!$E$1:$I$200,$D114,FALSE)</f>
        <v/>
      </c>
      <c r="AD115" s="295">
        <f>HLOOKUP(AC$78,'＜表示→コピペ＞活動計画まとめ'!$E$1:$I$200,$I114,FALSE)</f>
        <v>0</v>
      </c>
      <c r="AE115" s="295">
        <f>AD125</f>
        <v>0</v>
      </c>
      <c r="AF115" s="300"/>
    </row>
    <row r="116" spans="1:32" ht="33" customHeight="1" thickBot="1">
      <c r="A116" s="901"/>
      <c r="B116" s="899"/>
      <c r="C116" s="226" t="s">
        <v>362</v>
      </c>
      <c r="D116" s="292">
        <v>41</v>
      </c>
      <c r="E116" s="322" t="str">
        <f>HLOOKUP(E$78,'＜表示→コピペ＞活動計画まとめ'!$E$1:$I$200,$D115,FALSE)</f>
        <v/>
      </c>
      <c r="F116" s="317">
        <f>HLOOKUP(E$78,'＜表示→コピペ＞活動計画まとめ'!$E$1:$I$200,$I115,FALSE)</f>
        <v>0</v>
      </c>
      <c r="G116" s="323">
        <f t="shared" ref="G116:G118" si="36">F126</f>
        <v>0</v>
      </c>
      <c r="H116" s="300"/>
      <c r="I116" s="292">
        <v>83</v>
      </c>
      <c r="K116" s="298" t="e">
        <f>HLOOKUP(K$78,'＜表示→コピペ＞活動計画まとめ'!$E$1:$I$200,$D115,FALSE)</f>
        <v>#N/A</v>
      </c>
      <c r="L116" s="295" t="e">
        <f>HLOOKUP(K$78,'＜表示→コピペ＞活動計画まとめ'!$E$1:$I$200,$I115,FALSE)</f>
        <v>#N/A</v>
      </c>
      <c r="M116" s="295" t="e">
        <f t="shared" ref="M116:M118" si="37">L126</f>
        <v>#N/A</v>
      </c>
      <c r="N116" s="300"/>
      <c r="Q116" t="str">
        <f>HLOOKUP(Q$78,'＜表示→コピペ＞活動計画まとめ'!$E$1:$I$200,$D115,FALSE)</f>
        <v/>
      </c>
      <c r="R116" s="295">
        <f>HLOOKUP(Q$78,'＜表示→コピペ＞活動計画まとめ'!$E$1:$I$200,$I115,FALSE)</f>
        <v>0</v>
      </c>
      <c r="S116" s="295">
        <f t="shared" ref="S116:S118" si="38">R126</f>
        <v>0</v>
      </c>
      <c r="T116" s="300"/>
      <c r="W116" t="str">
        <f>HLOOKUP(W$78,'＜表示→コピペ＞活動計画まとめ'!$E$1:$I$200,$D115,FALSE)</f>
        <v/>
      </c>
      <c r="X116" s="295">
        <f>HLOOKUP(W$78,'＜表示→コピペ＞活動計画まとめ'!$E$1:$I$200,$I115,FALSE)</f>
        <v>0</v>
      </c>
      <c r="Y116" s="295">
        <f t="shared" ref="Y116:Y118" si="39">X126</f>
        <v>0</v>
      </c>
      <c r="Z116" s="300"/>
      <c r="AC116" t="str">
        <f>HLOOKUP(AC$78,'＜表示→コピペ＞活動計画まとめ'!$E$1:$I$200,$D115,FALSE)</f>
        <v/>
      </c>
      <c r="AD116" s="295">
        <f>HLOOKUP(AC$78,'＜表示→コピペ＞活動計画まとめ'!$E$1:$I$200,$I115,FALSE)</f>
        <v>0</v>
      </c>
      <c r="AE116" s="295">
        <f t="shared" ref="AE116:AE118" si="40">AD126</f>
        <v>0</v>
      </c>
      <c r="AF116" s="300"/>
    </row>
    <row r="117" spans="1:32" ht="33" customHeight="1" thickBot="1">
      <c r="A117" s="901"/>
      <c r="B117" s="899"/>
      <c r="C117" s="226" t="s">
        <v>363</v>
      </c>
      <c r="D117" s="292">
        <v>42</v>
      </c>
      <c r="E117" s="322" t="str">
        <f>HLOOKUP(E$78,'＜表示→コピペ＞活動計画まとめ'!$E$1:$I$200,$D116,FALSE)</f>
        <v/>
      </c>
      <c r="F117" s="317">
        <f>HLOOKUP(E$78,'＜表示→コピペ＞活動計画まとめ'!$E$1:$I$200,$I116,FALSE)</f>
        <v>0</v>
      </c>
      <c r="G117" s="323">
        <f t="shared" si="36"/>
        <v>0</v>
      </c>
      <c r="H117" s="300"/>
      <c r="I117" s="292">
        <v>84</v>
      </c>
      <c r="K117" s="298" t="e">
        <f>HLOOKUP(K$78,'＜表示→コピペ＞活動計画まとめ'!$E$1:$I$200,$D116,FALSE)</f>
        <v>#N/A</v>
      </c>
      <c r="L117" s="295" t="e">
        <f>HLOOKUP(K$78,'＜表示→コピペ＞活動計画まとめ'!$E$1:$I$200,$I116,FALSE)</f>
        <v>#N/A</v>
      </c>
      <c r="M117" s="295" t="e">
        <f t="shared" si="37"/>
        <v>#N/A</v>
      </c>
      <c r="N117" s="300"/>
      <c r="Q117" t="str">
        <f>HLOOKUP(Q$78,'＜表示→コピペ＞活動計画まとめ'!$E$1:$I$200,$D116,FALSE)</f>
        <v/>
      </c>
      <c r="R117" s="295">
        <f>HLOOKUP(Q$78,'＜表示→コピペ＞活動計画まとめ'!$E$1:$I$200,$I116,FALSE)</f>
        <v>0</v>
      </c>
      <c r="S117" s="295">
        <f t="shared" si="38"/>
        <v>0</v>
      </c>
      <c r="T117" s="300"/>
      <c r="W117" t="str">
        <f>HLOOKUP(W$78,'＜表示→コピペ＞活動計画まとめ'!$E$1:$I$200,$D116,FALSE)</f>
        <v/>
      </c>
      <c r="X117" s="295">
        <f>HLOOKUP(W$78,'＜表示→コピペ＞活動計画まとめ'!$E$1:$I$200,$I116,FALSE)</f>
        <v>0</v>
      </c>
      <c r="Y117" s="295">
        <f t="shared" si="39"/>
        <v>0</v>
      </c>
      <c r="Z117" s="300"/>
      <c r="AC117" t="str">
        <f>HLOOKUP(AC$78,'＜表示→コピペ＞活動計画まとめ'!$E$1:$I$200,$D116,FALSE)</f>
        <v/>
      </c>
      <c r="AD117" s="295">
        <f>HLOOKUP(AC$78,'＜表示→コピペ＞活動計画まとめ'!$E$1:$I$200,$I116,FALSE)</f>
        <v>0</v>
      </c>
      <c r="AE117" s="295">
        <f t="shared" si="40"/>
        <v>0</v>
      </c>
      <c r="AF117" s="300"/>
    </row>
    <row r="118" spans="1:32" ht="33" customHeight="1" thickBot="1">
      <c r="A118" s="901"/>
      <c r="B118" s="900"/>
      <c r="C118" s="226" t="s">
        <v>364</v>
      </c>
      <c r="D118" s="292">
        <v>43</v>
      </c>
      <c r="E118" s="324" t="str">
        <f>HLOOKUP(E$78,'＜表示→コピペ＞活動計画まとめ'!$E$1:$I$200,$D117,FALSE)</f>
        <v/>
      </c>
      <c r="F118" s="328">
        <f>HLOOKUP(E$78,'＜表示→コピペ＞活動計画まとめ'!$E$1:$I$200,$I117,FALSE)</f>
        <v>0</v>
      </c>
      <c r="G118" s="326">
        <f t="shared" si="36"/>
        <v>0</v>
      </c>
      <c r="H118" s="300"/>
      <c r="I118" s="292">
        <v>85</v>
      </c>
      <c r="K118" s="298" t="e">
        <f>HLOOKUP(K$78,'＜表示→コピペ＞活動計画まとめ'!$E$1:$I$200,$D117,FALSE)</f>
        <v>#N/A</v>
      </c>
      <c r="L118" s="295" t="e">
        <f>HLOOKUP(K$78,'＜表示→コピペ＞活動計画まとめ'!$E$1:$I$200,$I117,FALSE)</f>
        <v>#N/A</v>
      </c>
      <c r="M118" s="295" t="e">
        <f t="shared" si="37"/>
        <v>#N/A</v>
      </c>
      <c r="N118" s="300"/>
      <c r="Q118" t="str">
        <f>HLOOKUP(Q$78,'＜表示→コピペ＞活動計画まとめ'!$E$1:$I$200,$D117,FALSE)</f>
        <v/>
      </c>
      <c r="R118" s="295">
        <f>HLOOKUP(Q$78,'＜表示→コピペ＞活動計画まとめ'!$E$1:$I$200,$I117,FALSE)</f>
        <v>0</v>
      </c>
      <c r="S118" s="295">
        <f t="shared" si="38"/>
        <v>0</v>
      </c>
      <c r="T118" s="300"/>
      <c r="W118" t="str">
        <f>HLOOKUP(W$78,'＜表示→コピペ＞活動計画まとめ'!$E$1:$I$200,$D117,FALSE)</f>
        <v/>
      </c>
      <c r="X118" s="295">
        <f>HLOOKUP(W$78,'＜表示→コピペ＞活動計画まとめ'!$E$1:$I$200,$I117,FALSE)</f>
        <v>0</v>
      </c>
      <c r="Y118" s="295">
        <f t="shared" si="39"/>
        <v>0</v>
      </c>
      <c r="Z118" s="300"/>
      <c r="AC118" t="str">
        <f>HLOOKUP(AC$78,'＜表示→コピペ＞活動計画まとめ'!$E$1:$I$200,$D117,FALSE)</f>
        <v/>
      </c>
      <c r="AD118" s="295">
        <f>HLOOKUP(AC$78,'＜表示→コピペ＞活動計画まとめ'!$E$1:$I$200,$I117,FALSE)</f>
        <v>0</v>
      </c>
      <c r="AE118" s="295">
        <f t="shared" si="40"/>
        <v>0</v>
      </c>
      <c r="AF118" s="300"/>
    </row>
    <row r="119" spans="1:32" ht="33" customHeight="1" thickBot="1">
      <c r="A119" s="901"/>
      <c r="B119" s="891" t="s">
        <v>356</v>
      </c>
      <c r="C119" s="310" t="s">
        <v>243</v>
      </c>
      <c r="D119" s="292">
        <v>44</v>
      </c>
      <c r="E119" s="319" t="str">
        <f>HLOOKUP(E$78,'＜表示→コピペ＞活動計画まとめ'!$E$1:$I$200,$D118,FALSE)</f>
        <v/>
      </c>
      <c r="F119" s="329">
        <f>HLOOKUP(E$78,'＜表示→コピペ＞活動計画まとめ'!$E$1:$I$200,$I118,FALSE)</f>
        <v>0</v>
      </c>
      <c r="G119" s="321">
        <f t="shared" si="30"/>
        <v>1.0416666666666666E-2</v>
      </c>
      <c r="H119" s="300">
        <v>1.0416666666666666E-2</v>
      </c>
      <c r="I119" s="292">
        <v>86</v>
      </c>
      <c r="K119" s="298" t="e">
        <f>HLOOKUP(K$78,'＜表示→コピペ＞活動計画まとめ'!$E$1:$I$200,$D118,FALSE)</f>
        <v>#N/A</v>
      </c>
      <c r="L119" s="295" t="e">
        <f>HLOOKUP(K$78,'＜表示→コピペ＞活動計画まとめ'!$E$1:$I$200,$I118,FALSE)</f>
        <v>#N/A</v>
      </c>
      <c r="M119" s="295" t="e">
        <f t="shared" si="31"/>
        <v>#N/A</v>
      </c>
      <c r="N119" s="300">
        <v>1.0416666666666666E-2</v>
      </c>
      <c r="Q119" t="str">
        <f>HLOOKUP(Q$78,'＜表示→コピペ＞活動計画まとめ'!$E$1:$I$200,$D118,FALSE)</f>
        <v/>
      </c>
      <c r="R119" s="295">
        <f>HLOOKUP(Q$78,'＜表示→コピペ＞活動計画まとめ'!$E$1:$I$200,$I118,FALSE)</f>
        <v>0</v>
      </c>
      <c r="S119" s="295">
        <f t="shared" si="32"/>
        <v>1.0416666666666666E-2</v>
      </c>
      <c r="T119" s="300">
        <v>1.0416666666666666E-2</v>
      </c>
      <c r="W119" t="str">
        <f>HLOOKUP(W$78,'＜表示→コピペ＞活動計画まとめ'!$E$1:$I$200,$D118,FALSE)</f>
        <v/>
      </c>
      <c r="X119" s="295">
        <f>HLOOKUP(W$78,'＜表示→コピペ＞活動計画まとめ'!$E$1:$I$200,$I118,FALSE)</f>
        <v>0</v>
      </c>
      <c r="Y119" s="295">
        <f t="shared" si="33"/>
        <v>1.0416666666666666E-2</v>
      </c>
      <c r="Z119" s="300">
        <v>1.0416666666666666E-2</v>
      </c>
      <c r="AC119" t="str">
        <f>HLOOKUP(AC$78,'＜表示→コピペ＞活動計画まとめ'!$E$1:$I$200,$D118,FALSE)</f>
        <v/>
      </c>
      <c r="AD119" s="295">
        <f>HLOOKUP(AC$78,'＜表示→コピペ＞活動計画まとめ'!$E$1:$I$200,$I118,FALSE)</f>
        <v>0</v>
      </c>
      <c r="AE119" s="295">
        <f t="shared" si="34"/>
        <v>1.0416666666666666E-2</v>
      </c>
      <c r="AF119" s="300">
        <v>1.0416666666666666E-2</v>
      </c>
    </row>
    <row r="120" spans="1:32" ht="33" customHeight="1" thickBot="1">
      <c r="A120" s="901"/>
      <c r="B120" s="891"/>
      <c r="C120" s="310" t="s">
        <v>14</v>
      </c>
      <c r="D120" s="292">
        <v>45</v>
      </c>
      <c r="E120" s="322" t="str">
        <f>HLOOKUP(E$78,'＜表示→コピペ＞活動計画まとめ'!$E$1:$I$200,$D119,FALSE)</f>
        <v/>
      </c>
      <c r="F120" s="317">
        <f>HLOOKUP(E$78,'＜表示→コピペ＞活動計画まとめ'!$E$1:$I$200,$I119,FALSE)</f>
        <v>0</v>
      </c>
      <c r="G120" s="323">
        <f t="shared" si="30"/>
        <v>1.0416666666666666E-2</v>
      </c>
      <c r="H120" s="300">
        <v>1.0416666666666666E-2</v>
      </c>
      <c r="I120" s="292">
        <v>87</v>
      </c>
      <c r="K120" s="298" t="e">
        <f>HLOOKUP(K$78,'＜表示→コピペ＞活動計画まとめ'!$E$1:$I$200,$D119,FALSE)</f>
        <v>#N/A</v>
      </c>
      <c r="L120" s="295" t="e">
        <f>HLOOKUP(K$78,'＜表示→コピペ＞活動計画まとめ'!$E$1:$I$200,$I119,FALSE)</f>
        <v>#N/A</v>
      </c>
      <c r="M120" s="295" t="e">
        <f t="shared" si="31"/>
        <v>#N/A</v>
      </c>
      <c r="N120" s="300">
        <v>1.0416666666666666E-2</v>
      </c>
      <c r="Q120" t="str">
        <f>HLOOKUP(Q$78,'＜表示→コピペ＞活動計画まとめ'!$E$1:$I$200,$D119,FALSE)</f>
        <v/>
      </c>
      <c r="R120" s="295">
        <f>HLOOKUP(Q$78,'＜表示→コピペ＞活動計画まとめ'!$E$1:$I$200,$I119,FALSE)</f>
        <v>0</v>
      </c>
      <c r="S120" s="295">
        <f t="shared" si="32"/>
        <v>1.0416666666666666E-2</v>
      </c>
      <c r="T120" s="300">
        <v>1.0416666666666666E-2</v>
      </c>
      <c r="W120" t="str">
        <f>HLOOKUP(W$78,'＜表示→コピペ＞活動計画まとめ'!$E$1:$I$200,$D119,FALSE)</f>
        <v/>
      </c>
      <c r="X120" s="295">
        <f>HLOOKUP(W$78,'＜表示→コピペ＞活動計画まとめ'!$E$1:$I$200,$I119,FALSE)</f>
        <v>0</v>
      </c>
      <c r="Y120" s="295">
        <f t="shared" si="33"/>
        <v>1.0416666666666666E-2</v>
      </c>
      <c r="Z120" s="300">
        <v>1.0416666666666666E-2</v>
      </c>
      <c r="AC120" t="str">
        <f>HLOOKUP(AC$78,'＜表示→コピペ＞活動計画まとめ'!$E$1:$I$200,$D119,FALSE)</f>
        <v/>
      </c>
      <c r="AD120" s="295">
        <f>HLOOKUP(AC$78,'＜表示→コピペ＞活動計画まとめ'!$E$1:$I$200,$I119,FALSE)</f>
        <v>0</v>
      </c>
      <c r="AE120" s="295">
        <f t="shared" si="34"/>
        <v>1.0416666666666666E-2</v>
      </c>
      <c r="AF120" s="300">
        <v>1.0416666666666666E-2</v>
      </c>
    </row>
    <row r="121" spans="1:32" ht="33" customHeight="1" thickBot="1">
      <c r="A121" s="901"/>
      <c r="B121" s="891"/>
      <c r="C121" s="310"/>
      <c r="D121" s="292">
        <v>46</v>
      </c>
      <c r="E121" s="322" t="str">
        <f>HLOOKUP(E$78,'＜表示→コピペ＞活動計画まとめ'!$E$1:$I$200,$D120,FALSE)</f>
        <v/>
      </c>
      <c r="F121" s="317">
        <f>HLOOKUP(E$78,'＜表示→コピペ＞活動計画まとめ'!$E$1:$I$200,$I120,FALSE)</f>
        <v>0</v>
      </c>
      <c r="G121" s="323">
        <f t="shared" si="30"/>
        <v>1.0416666666666666E-2</v>
      </c>
      <c r="H121" s="300">
        <v>1.0416666666666666E-2</v>
      </c>
      <c r="I121" s="292">
        <v>88</v>
      </c>
      <c r="K121" s="298" t="e">
        <f>HLOOKUP(K$78,'＜表示→コピペ＞活動計画まとめ'!$E$1:$I$200,$D120,FALSE)</f>
        <v>#N/A</v>
      </c>
      <c r="L121" s="295" t="e">
        <f>HLOOKUP(K$78,'＜表示→コピペ＞活動計画まとめ'!$E$1:$I$200,$I120,FALSE)</f>
        <v>#N/A</v>
      </c>
      <c r="M121" s="295" t="e">
        <f t="shared" si="31"/>
        <v>#N/A</v>
      </c>
      <c r="N121" s="300">
        <v>1.0416666666666666E-2</v>
      </c>
      <c r="Q121" t="str">
        <f>HLOOKUP(Q$78,'＜表示→コピペ＞活動計画まとめ'!$E$1:$I$200,$D120,FALSE)</f>
        <v/>
      </c>
      <c r="R121" s="295">
        <f>HLOOKUP(Q$78,'＜表示→コピペ＞活動計画まとめ'!$E$1:$I$200,$I120,FALSE)</f>
        <v>0</v>
      </c>
      <c r="S121" s="295">
        <f t="shared" si="32"/>
        <v>1.0416666666666666E-2</v>
      </c>
      <c r="T121" s="300">
        <v>1.0416666666666666E-2</v>
      </c>
      <c r="W121" t="str">
        <f>HLOOKUP(W$78,'＜表示→コピペ＞活動計画まとめ'!$E$1:$I$200,$D120,FALSE)</f>
        <v/>
      </c>
      <c r="X121" s="295">
        <f>HLOOKUP(W$78,'＜表示→コピペ＞活動計画まとめ'!$E$1:$I$200,$I120,FALSE)</f>
        <v>0</v>
      </c>
      <c r="Y121" s="295">
        <f t="shared" si="33"/>
        <v>1.0416666666666666E-2</v>
      </c>
      <c r="Z121" s="300">
        <v>1.0416666666666666E-2</v>
      </c>
      <c r="AC121" t="str">
        <f>HLOOKUP(AC$78,'＜表示→コピペ＞活動計画まとめ'!$E$1:$I$200,$D120,FALSE)</f>
        <v/>
      </c>
      <c r="AD121" s="295">
        <f>HLOOKUP(AC$78,'＜表示→コピペ＞活動計画まとめ'!$E$1:$I$200,$I120,FALSE)</f>
        <v>0</v>
      </c>
      <c r="AE121" s="295">
        <f t="shared" si="34"/>
        <v>1.0416666666666666E-2</v>
      </c>
      <c r="AF121" s="300">
        <v>1.0416666666666666E-2</v>
      </c>
    </row>
    <row r="122" spans="1:32" ht="33" customHeight="1" thickBot="1">
      <c r="A122" s="901"/>
      <c r="B122" s="891"/>
      <c r="C122" s="310"/>
      <c r="D122" s="292">
        <v>47</v>
      </c>
      <c r="E122" s="324" t="str">
        <f>HLOOKUP(E$78,'＜表示→コピペ＞活動計画まとめ'!$E$1:$I$200,$D121,FALSE)</f>
        <v/>
      </c>
      <c r="F122" s="328">
        <f>HLOOKUP(E$78,'＜表示→コピペ＞活動計画まとめ'!$E$1:$I$200,$I121,FALSE)</f>
        <v>0</v>
      </c>
      <c r="G122" s="326">
        <f t="shared" si="30"/>
        <v>1.0416666666666666E-2</v>
      </c>
      <c r="H122" s="300">
        <v>1.0416666666666666E-2</v>
      </c>
      <c r="I122" s="292">
        <v>89</v>
      </c>
      <c r="K122" s="298" t="e">
        <f>HLOOKUP(K$78,'＜表示→コピペ＞活動計画まとめ'!$E$1:$I$200,$D121,FALSE)</f>
        <v>#N/A</v>
      </c>
      <c r="L122" s="295" t="e">
        <f>HLOOKUP(K$78,'＜表示→コピペ＞活動計画まとめ'!$E$1:$I$200,$I121,FALSE)</f>
        <v>#N/A</v>
      </c>
      <c r="M122" s="295" t="e">
        <f t="shared" si="31"/>
        <v>#N/A</v>
      </c>
      <c r="N122" s="300">
        <v>1.0416666666666666E-2</v>
      </c>
      <c r="Q122" t="str">
        <f>HLOOKUP(Q$78,'＜表示→コピペ＞活動計画まとめ'!$E$1:$I$200,$D121,FALSE)</f>
        <v/>
      </c>
      <c r="R122" s="295">
        <f>HLOOKUP(Q$78,'＜表示→コピペ＞活動計画まとめ'!$E$1:$I$200,$I121,FALSE)</f>
        <v>0</v>
      </c>
      <c r="S122" s="295">
        <f t="shared" si="32"/>
        <v>1.0416666666666666E-2</v>
      </c>
      <c r="T122" s="300">
        <v>1.0416666666666666E-2</v>
      </c>
      <c r="W122" t="str">
        <f>HLOOKUP(W$78,'＜表示→コピペ＞活動計画まとめ'!$E$1:$I$200,$D121,FALSE)</f>
        <v/>
      </c>
      <c r="X122" s="295">
        <f>HLOOKUP(W$78,'＜表示→コピペ＞活動計画まとめ'!$E$1:$I$200,$I121,FALSE)</f>
        <v>0</v>
      </c>
      <c r="Y122" s="295">
        <f t="shared" si="33"/>
        <v>1.0416666666666666E-2</v>
      </c>
      <c r="Z122" s="300">
        <v>1.0416666666666666E-2</v>
      </c>
      <c r="AC122" t="str">
        <f>HLOOKUP(AC$78,'＜表示→コピペ＞活動計画まとめ'!$E$1:$I$200,$D121,FALSE)</f>
        <v/>
      </c>
      <c r="AD122" s="295">
        <f>HLOOKUP(AC$78,'＜表示→コピペ＞活動計画まとめ'!$E$1:$I$200,$I121,FALSE)</f>
        <v>0</v>
      </c>
      <c r="AE122" s="295">
        <f t="shared" si="34"/>
        <v>1.0416666666666666E-2</v>
      </c>
      <c r="AF122" s="300">
        <v>1.0416666666666666E-2</v>
      </c>
    </row>
    <row r="123" spans="1:32" ht="33" customHeight="1" thickBot="1">
      <c r="A123" s="887" t="s">
        <v>334</v>
      </c>
      <c r="B123" s="888"/>
      <c r="C123" s="311" t="s">
        <v>332</v>
      </c>
      <c r="D123" s="292">
        <v>48</v>
      </c>
      <c r="E123" s="330" t="str">
        <f>HLOOKUP(E$78,'＜表示→コピペ＞活動計画まとめ'!$E$1:$I$200,$D122,FALSE)</f>
        <v/>
      </c>
      <c r="F123" s="331">
        <f>HLOOKUP(E$78,'＜表示→コピペ＞活動計画まとめ'!$E$1:$I$200,$I122,FALSE)</f>
        <v>0</v>
      </c>
      <c r="G123" s="321"/>
      <c r="I123" s="292">
        <v>90</v>
      </c>
      <c r="K123" s="298" t="e">
        <f>HLOOKUP(K$78,'＜表示→コピペ＞活動計画まとめ'!$E$1:$I$200,$D122,FALSE)</f>
        <v>#N/A</v>
      </c>
      <c r="L123" s="312" t="e">
        <f>HLOOKUP(K$78,'＜表示→コピペ＞活動計画まとめ'!$E$1:$I$200,$I122,FALSE)</f>
        <v>#N/A</v>
      </c>
      <c r="M123" s="295"/>
      <c r="Q123" t="str">
        <f>HLOOKUP(Q$78,'＜表示→コピペ＞活動計画まとめ'!$E$1:$I$200,$D122,FALSE)</f>
        <v/>
      </c>
      <c r="R123" s="312">
        <f>HLOOKUP(Q$78,'＜表示→コピペ＞活動計画まとめ'!$E$1:$I$200,$I122,FALSE)</f>
        <v>0</v>
      </c>
      <c r="S123" s="295"/>
      <c r="W123" t="str">
        <f>HLOOKUP(W$78,'＜表示→コピペ＞活動計画まとめ'!$E$1:$I$200,$D122,FALSE)</f>
        <v/>
      </c>
      <c r="X123" s="312">
        <f>HLOOKUP(W$78,'＜表示→コピペ＞活動計画まとめ'!$E$1:$I$200,$I122,FALSE)</f>
        <v>0</v>
      </c>
      <c r="Y123" s="295"/>
      <c r="AC123" t="str">
        <f>HLOOKUP(AC$78,'＜表示→コピペ＞活動計画まとめ'!$E$1:$I$200,$D122,FALSE)</f>
        <v/>
      </c>
      <c r="AD123" s="312">
        <f>HLOOKUP(AC$78,'＜表示→コピペ＞活動計画まとめ'!$E$1:$I$200,$I122,FALSE)</f>
        <v>0</v>
      </c>
      <c r="AE123" s="295"/>
    </row>
    <row r="124" spans="1:32" ht="33" customHeight="1" thickBot="1">
      <c r="A124" s="889"/>
      <c r="B124" s="890"/>
      <c r="C124" s="311" t="s">
        <v>333</v>
      </c>
      <c r="D124" s="292">
        <v>49</v>
      </c>
      <c r="E124" s="332" t="str">
        <f>HLOOKUP(E$78,'＜表示→コピペ＞活動計画まとめ'!$E$1:$I$200,$D123,FALSE)</f>
        <v/>
      </c>
      <c r="F124" s="318">
        <f>HLOOKUP(E$78,'＜表示→コピペ＞活動計画まとめ'!$E$1:$I$200,$I123,FALSE)</f>
        <v>0</v>
      </c>
      <c r="G124" s="323"/>
      <c r="I124" s="292">
        <v>91</v>
      </c>
      <c r="K124" s="298" t="e">
        <f>HLOOKUP(K$78,'＜表示→コピペ＞活動計画まとめ'!$E$1:$I$200,$D123,FALSE)</f>
        <v>#N/A</v>
      </c>
      <c r="L124" s="312" t="e">
        <f>HLOOKUP(K$78,'＜表示→コピペ＞活動計画まとめ'!$E$1:$I$200,$I123,FALSE)</f>
        <v>#N/A</v>
      </c>
      <c r="M124" s="295"/>
      <c r="Q124" t="str">
        <f>HLOOKUP(Q$78,'＜表示→コピペ＞活動計画まとめ'!$E$1:$I$200,$D123,FALSE)</f>
        <v/>
      </c>
      <c r="R124" s="312">
        <f>HLOOKUP(Q$78,'＜表示→コピペ＞活動計画まとめ'!$E$1:$I$200,$I123,FALSE)</f>
        <v>0</v>
      </c>
      <c r="S124" s="295"/>
      <c r="W124" t="str">
        <f>HLOOKUP(W$78,'＜表示→コピペ＞活動計画まとめ'!$E$1:$I$200,$D123,FALSE)</f>
        <v/>
      </c>
      <c r="X124" s="312">
        <f>HLOOKUP(W$78,'＜表示→コピペ＞活動計画まとめ'!$E$1:$I$200,$I123,FALSE)</f>
        <v>0</v>
      </c>
      <c r="Y124" s="295"/>
      <c r="AC124" t="str">
        <f>HLOOKUP(AC$78,'＜表示→コピペ＞活動計画まとめ'!$E$1:$I$200,$D123,FALSE)</f>
        <v/>
      </c>
      <c r="AD124" s="312">
        <f>HLOOKUP(AC$78,'＜表示→コピペ＞活動計画まとめ'!$E$1:$I$200,$I123,FALSE)</f>
        <v>0</v>
      </c>
      <c r="AE124" s="295"/>
    </row>
    <row r="125" spans="1:32" ht="31.5" customHeight="1" thickBot="1">
      <c r="A125" s="889"/>
      <c r="B125" s="890"/>
      <c r="C125" s="311" t="s">
        <v>361</v>
      </c>
      <c r="D125" s="292">
        <v>50</v>
      </c>
      <c r="E125" s="332" t="str">
        <f>HLOOKUP(E$78,'＜表示→コピペ＞活動計画まとめ'!$E$1:$I$200,$D124,FALSE)</f>
        <v/>
      </c>
      <c r="F125" s="318">
        <f>HLOOKUP(E$78,'＜表示→コピペ＞活動計画まとめ'!$E$1:$I$200,$I124,FALSE)</f>
        <v>0</v>
      </c>
      <c r="G125" s="333"/>
      <c r="I125" s="292">
        <v>92</v>
      </c>
      <c r="K125" s="298" t="e">
        <f>HLOOKUP(K$78,'＜表示→コピペ＞活動計画まとめ'!$E$1:$I$200,$D124,FALSE)</f>
        <v>#N/A</v>
      </c>
      <c r="L125" s="312" t="e">
        <f>HLOOKUP(K$78,'＜表示→コピペ＞活動計画まとめ'!$E$1:$I$200,$I124,FALSE)</f>
        <v>#N/A</v>
      </c>
      <c r="Q125" t="str">
        <f>HLOOKUP(Q$78,'＜表示→コピペ＞活動計画まとめ'!$E$1:$I$200,$D124,FALSE)</f>
        <v/>
      </c>
      <c r="R125" s="312">
        <f>HLOOKUP(Q$78,'＜表示→コピペ＞活動計画まとめ'!$E$1:$I$200,$I124,FALSE)</f>
        <v>0</v>
      </c>
      <c r="W125" t="str">
        <f>HLOOKUP(W$78,'＜表示→コピペ＞活動計画まとめ'!$E$1:$I$200,$D124,FALSE)</f>
        <v/>
      </c>
      <c r="X125" s="312">
        <f>HLOOKUP(W$78,'＜表示→コピペ＞活動計画まとめ'!$E$1:$I$200,$I124,FALSE)</f>
        <v>0</v>
      </c>
      <c r="AC125" t="str">
        <f>HLOOKUP(AC$78,'＜表示→コピペ＞活動計画まとめ'!$E$1:$I$200,$D124,FALSE)</f>
        <v/>
      </c>
      <c r="AD125" s="312">
        <f>HLOOKUP(AC$78,'＜表示→コピペ＞活動計画まとめ'!$E$1:$I$200,$I124,FALSE)</f>
        <v>0</v>
      </c>
    </row>
    <row r="126" spans="1:32" ht="31.5" customHeight="1" thickBot="1">
      <c r="A126" s="889"/>
      <c r="B126" s="890"/>
      <c r="C126" s="311" t="s">
        <v>362</v>
      </c>
      <c r="D126" s="292">
        <v>51</v>
      </c>
      <c r="E126" s="332" t="str">
        <f>HLOOKUP(E$78,'＜表示→コピペ＞活動計画まとめ'!$E$1:$I$200,$D125,FALSE)</f>
        <v/>
      </c>
      <c r="F126" s="318">
        <f>HLOOKUP(E$78,'＜表示→コピペ＞活動計画まとめ'!$E$1:$I$200,$I125,FALSE)</f>
        <v>0</v>
      </c>
      <c r="G126" s="333"/>
      <c r="I126" s="292">
        <v>93</v>
      </c>
      <c r="K126" s="298" t="e">
        <f>HLOOKUP(K$78,'＜表示→コピペ＞活動計画まとめ'!$E$1:$I$200,$D125,FALSE)</f>
        <v>#N/A</v>
      </c>
      <c r="L126" s="312" t="e">
        <f>HLOOKUP(K$78,'＜表示→コピペ＞活動計画まとめ'!$E$1:$I$200,$I125,FALSE)</f>
        <v>#N/A</v>
      </c>
      <c r="Q126" t="str">
        <f>HLOOKUP(Q$78,'＜表示→コピペ＞活動計画まとめ'!$E$1:$I$200,$D125,FALSE)</f>
        <v/>
      </c>
      <c r="R126" s="312">
        <f>HLOOKUP(Q$78,'＜表示→コピペ＞活動計画まとめ'!$E$1:$I$200,$I125,FALSE)</f>
        <v>0</v>
      </c>
      <c r="W126" t="str">
        <f>HLOOKUP(W$78,'＜表示→コピペ＞活動計画まとめ'!$E$1:$I$200,$D125,FALSE)</f>
        <v/>
      </c>
      <c r="X126" s="312">
        <f>HLOOKUP(W$78,'＜表示→コピペ＞活動計画まとめ'!$E$1:$I$200,$I125,FALSE)</f>
        <v>0</v>
      </c>
      <c r="AC126" t="str">
        <f>HLOOKUP(AC$78,'＜表示→コピペ＞活動計画まとめ'!$E$1:$I$200,$D125,FALSE)</f>
        <v/>
      </c>
      <c r="AD126" s="312">
        <f>HLOOKUP(AC$78,'＜表示→コピペ＞活動計画まとめ'!$E$1:$I$200,$I125,FALSE)</f>
        <v>0</v>
      </c>
    </row>
    <row r="127" spans="1:32" ht="31.5" customHeight="1" thickBot="1">
      <c r="A127" s="889"/>
      <c r="B127" s="890"/>
      <c r="C127" s="311" t="s">
        <v>363</v>
      </c>
      <c r="D127" s="292">
        <v>52</v>
      </c>
      <c r="E127" s="332" t="str">
        <f>HLOOKUP(E$78,'＜表示→コピペ＞活動計画まとめ'!$E$1:$I$200,$D126,FALSE)</f>
        <v/>
      </c>
      <c r="F127" s="318">
        <f>HLOOKUP(E$78,'＜表示→コピペ＞活動計画まとめ'!$E$1:$I$200,$I126,FALSE)</f>
        <v>0</v>
      </c>
      <c r="G127" s="333"/>
      <c r="I127" s="292">
        <v>94</v>
      </c>
      <c r="K127" s="298" t="e">
        <f>HLOOKUP(K$78,'＜表示→コピペ＞活動計画まとめ'!$E$1:$I$200,$D126,FALSE)</f>
        <v>#N/A</v>
      </c>
      <c r="L127" s="312" t="e">
        <f>HLOOKUP(K$78,'＜表示→コピペ＞活動計画まとめ'!$E$1:$I$200,$I126,FALSE)</f>
        <v>#N/A</v>
      </c>
      <c r="Q127" t="str">
        <f>HLOOKUP(Q$78,'＜表示→コピペ＞活動計画まとめ'!$E$1:$I$200,$D126,FALSE)</f>
        <v/>
      </c>
      <c r="R127" s="312">
        <f>HLOOKUP(Q$78,'＜表示→コピペ＞活動計画まとめ'!$E$1:$I$200,$I126,FALSE)</f>
        <v>0</v>
      </c>
      <c r="W127" t="str">
        <f>HLOOKUP(W$78,'＜表示→コピペ＞活動計画まとめ'!$E$1:$I$200,$D126,FALSE)</f>
        <v/>
      </c>
      <c r="X127" s="312">
        <f>HLOOKUP(W$78,'＜表示→コピペ＞活動計画まとめ'!$E$1:$I$200,$I126,FALSE)</f>
        <v>0</v>
      </c>
      <c r="AC127" t="str">
        <f>HLOOKUP(AC$78,'＜表示→コピペ＞活動計画まとめ'!$E$1:$I$200,$D126,FALSE)</f>
        <v/>
      </c>
      <c r="AD127" s="312">
        <f>HLOOKUP(AC$78,'＜表示→コピペ＞活動計画まとめ'!$E$1:$I$200,$I126,FALSE)</f>
        <v>0</v>
      </c>
    </row>
    <row r="128" spans="1:32" ht="31.5" customHeight="1" thickBot="1">
      <c r="A128" s="889"/>
      <c r="B128" s="890"/>
      <c r="C128" s="311" t="s">
        <v>364</v>
      </c>
      <c r="D128" s="292">
        <v>53</v>
      </c>
      <c r="E128" s="334">
        <f>HLOOKUP(E$78,'＜表示→コピペ＞活動計画まとめ'!$E$1:$I$200,$D127,FALSE)</f>
        <v>0</v>
      </c>
      <c r="F128" s="335">
        <f>HLOOKUP(E$78,'＜表示→コピペ＞活動計画まとめ'!$E$1:$I$200,$I127,FALSE)</f>
        <v>0</v>
      </c>
      <c r="G128" s="336"/>
      <c r="I128" s="292">
        <v>95</v>
      </c>
      <c r="K128" s="298" t="e">
        <f>HLOOKUP(K$78,'＜表示→コピペ＞活動計画まとめ'!$E$1:$I$200,$D127,FALSE)</f>
        <v>#N/A</v>
      </c>
      <c r="L128" s="312" t="e">
        <f>HLOOKUP(K$78,'＜表示→コピペ＞活動計画まとめ'!$E$1:$I$200,$I127,FALSE)</f>
        <v>#N/A</v>
      </c>
      <c r="Q128">
        <f>HLOOKUP(Q$78,'＜表示→コピペ＞活動計画まとめ'!$E$1:$I$200,$D127,FALSE)</f>
        <v>0</v>
      </c>
      <c r="R128" s="312">
        <f>HLOOKUP(Q$78,'＜表示→コピペ＞活動計画まとめ'!$E$1:$I$200,$I127,FALSE)</f>
        <v>0</v>
      </c>
      <c r="W128">
        <f>HLOOKUP(W$78,'＜表示→コピペ＞活動計画まとめ'!$E$1:$I$200,$D127,FALSE)</f>
        <v>0</v>
      </c>
      <c r="X128" s="312">
        <f>HLOOKUP(W$78,'＜表示→コピペ＞活動計画まとめ'!$E$1:$I$200,$I127,FALSE)</f>
        <v>0</v>
      </c>
      <c r="AC128">
        <f>HLOOKUP(AC$78,'＜表示→コピペ＞活動計画まとめ'!$E$1:$I$200,$D127,FALSE)</f>
        <v>0</v>
      </c>
      <c r="AD128" s="312">
        <f>HLOOKUP(AC$78,'＜表示→コピペ＞活動計画まとめ'!$E$1:$I$200,$I127,FALSE)</f>
        <v>0</v>
      </c>
    </row>
    <row r="129" spans="9:9" ht="18.75">
      <c r="I129" s="292">
        <v>96</v>
      </c>
    </row>
  </sheetData>
  <sheetProtection algorithmName="SHA-512" hashValue="fhn+j/L3PfJ7D2JiwYDrqnn66BtZohajWm/FS/+rz7Z+vWLKjCNf/PRiHAM6setbDdtztWPKtxzE/rb110lZ8Q==" saltValue="icu5mrzsDLG41BKBPh+8gA==" spinCount="100000" sheet="1" objects="1" scenarios="1"/>
  <mergeCells count="31">
    <mergeCell ref="B87:B89"/>
    <mergeCell ref="A1:F1"/>
    <mergeCell ref="G1:L1"/>
    <mergeCell ref="M1:R1"/>
    <mergeCell ref="B3:E3"/>
    <mergeCell ref="H3:K3"/>
    <mergeCell ref="N3:Q3"/>
    <mergeCell ref="B2:E2"/>
    <mergeCell ref="H2:K2"/>
    <mergeCell ref="N2:Q2"/>
    <mergeCell ref="S1:X1"/>
    <mergeCell ref="Y1:AD1"/>
    <mergeCell ref="Z2:AC2"/>
    <mergeCell ref="Z3:AC3"/>
    <mergeCell ref="T3:W3"/>
    <mergeCell ref="A123:B128"/>
    <mergeCell ref="B119:B122"/>
    <mergeCell ref="Z4:AC4"/>
    <mergeCell ref="T4:W4"/>
    <mergeCell ref="T2:W2"/>
    <mergeCell ref="B90:B92"/>
    <mergeCell ref="B96:B97"/>
    <mergeCell ref="B98:B100"/>
    <mergeCell ref="B101:B106"/>
    <mergeCell ref="B108:B114"/>
    <mergeCell ref="B115:B118"/>
    <mergeCell ref="B4:E4"/>
    <mergeCell ref="H4:K4"/>
    <mergeCell ref="N4:Q4"/>
    <mergeCell ref="A81:A122"/>
    <mergeCell ref="B81:B84"/>
  </mergeCells>
  <phoneticPr fontId="1"/>
  <conditionalFormatting sqref="B5:E73">
    <cfRule type="expression" dxfId="53" priority="74">
      <formula>OR(AND($A5&gt;=$F$81,$A5&lt;$G$81),AND($A5&gt;=$F$82,$A5&lt;$G$82),AND($A5&gt;=$F$83,$A5&lt;$G$83),AND($A5&gt;=$F$84,$A5&lt;$G$84),AND($A5&gt;=$F$85,$A5&lt;$G$85))</formula>
    </cfRule>
    <cfRule type="expression" dxfId="52" priority="75">
      <formula>OR(AND($A5&gt;=$F$86,$A5&lt;$G$86),AND($A5&gt;=$F$87,$A5&lt;$G$87),AND($A5&gt;=$F$88,$A5&lt;$G$88),AND($A5&gt;=$F$89,$A5&lt;$G$89),AND($A5&gt;=$F$90,$A5&lt;$G$90),AND($A5&gt;=$F$91,$A5&lt;$G$91),AND($A5&gt;=$F$92,$A5&lt;$G$92),AND($A5&gt;=$F$93,$A5&lt;$G$93))</formula>
    </cfRule>
    <cfRule type="expression" dxfId="51" priority="76">
      <formula>OR(AND($A5&gt;=$F$94,$A5&lt;$G$94),AND($A5&gt;=$F$95,$A5&lt;$G$95))</formula>
    </cfRule>
    <cfRule type="expression" dxfId="50" priority="77">
      <formula>OR(AND($A5&gt;=$F$96,$A5&lt;$G$96),AND($A5&gt;=$F$97,$A5&lt;$G$97))</formula>
    </cfRule>
    <cfRule type="expression" dxfId="49" priority="78">
      <formula>OR(AND($A5&gt;=$F$98,$A5&lt;$G$98),AND($A5&gt;=$F$99,$A5&lt;$G$99),AND($A5&gt;=$F$100,$A5&lt;$G$100),AND($A5&gt;=$F$101,$A5&lt;$G$101))</formula>
    </cfRule>
    <cfRule type="expression" dxfId="48" priority="79">
      <formula>OR(AND($A5&gt;=$F$102,$A5&lt;$G$102),AND($A5&gt;=$F$103,$A5&lt;$G$103),AND($A5&gt;=$F$104,$A5&lt;$G$104),AND($A5&gt;=$F$105,$A5&lt;$G$105),AND($A5&gt;=$F$106,$A5&lt;$G$106),AND($A5&gt;=$F$107,$A5&lt;$G$107))</formula>
    </cfRule>
    <cfRule type="expression" dxfId="47" priority="80">
      <formula>OR(AND($A5&gt;=$F$108,$A5&lt;$G$108),AND($A5&gt;=$F$109,$A5&lt;$G$109),AND($A5&gt;=$F$110,$A5&lt;$G$110),AND($A5&gt;=$F$111,$A5&lt;$G$111),AND($A5&gt;=$F$112,$A5&lt;$G$112),AND($A5&gt;=$F$113,$A5&lt;$G$113),AND($A5&gt;=$F$114,$A5&lt;$G$114),AND($A5&gt;=$F$115,$A5&lt;$G$115),AND($A5&gt;=$F$116,$A5&lt;$G$116),AND($A5&gt;=$F$117,$A5&lt;$G$117),AND($A5&gt;=$F$118,$A5&lt;$G$118))</formula>
    </cfRule>
  </conditionalFormatting>
  <conditionalFormatting sqref="F5:F72 L5:L72 R5:R72 X5:X72">
    <cfRule type="expression" dxfId="46" priority="31">
      <formula>AND(TIME($A5,#REF!,0)&gt;=#REF!,TIME($A5,#REF!,0)&lt;#REF!)</formula>
    </cfRule>
  </conditionalFormatting>
  <conditionalFormatting sqref="F5:F72 R5:R72">
    <cfRule type="expression" dxfId="45" priority="32">
      <formula>AND(TIME($A5,#REF!,0)&gt;=#REF!,TIME($A5,#REF!,0)&lt;#REF!)</formula>
    </cfRule>
  </conditionalFormatting>
  <conditionalFormatting sqref="H5:K73">
    <cfRule type="expression" dxfId="44" priority="82">
      <formula>OR(AND($G5&gt;=$L$86,$G5&lt;$M$86),AND($G5&gt;=$L$87,$G5&lt;$M$87),AND($G5&gt;=$L$88,$G5&lt;$M$88),AND($G5&gt;=$L$89,$G5&lt;$M$89),AND($G5&gt;=$L$90,$G5&lt;$M$90),AND($G5&gt;=$L$91,$G5&lt;$M$91),AND($G5&gt;=$L$92,$G5&lt;$M$92),AND($G5&gt;=$L$93,$G5&lt;$M$93))</formula>
    </cfRule>
    <cfRule type="expression" dxfId="43" priority="87">
      <formula>OR(AND($G5&gt;=$L$108,$G5&lt;$M$108),AND($G5&gt;=$L$109,$G5&lt;$M$109),AND($G5&gt;=$L$110,$G5&lt;$M$110),AND($G5&gt;=$L$111,$G5&lt;$M$111),AND($G5&gt;=$L$112,$G5&lt;$M$112),AND($G5&gt;=$L$113,$G5&lt;$M$113),AND($G5&gt;=$L$114,$G5&lt;$M$114),AND($G5&gt;=$L$115,$G5&lt;$M$115),AND($G5&gt;=$L$116,$G5&lt;$M$116),AND($G5&gt;=$L$117,$G5&lt;$M$117),AND($G5&gt;=$L$118,$G5&lt;$M$118))</formula>
    </cfRule>
    <cfRule type="expression" dxfId="42" priority="86">
      <formula>OR(AND($G5&gt;=$L$102,$G5&lt;$M$102),AND($G5&gt;=$L$103,$G5&lt;$M$103),AND($G5&gt;=$L$104,$G5&lt;$M$104),AND($G5&gt;=$L$105,$G5&lt;$M$105),AND($G5&gt;=$L$106,$G5&lt;$M$106),AND($G5&gt;=$L$107,$G5&lt;$M$107))</formula>
    </cfRule>
    <cfRule type="expression" dxfId="41" priority="85">
      <formula>OR(AND($G5&gt;=$L$98,$G5&lt;$M$98),AND($G5&gt;=$L$99,$G5&lt;$M$99),AND($G5&gt;=$L$100,$G5&lt;$M$100),AND($G5&gt;=$L$101,$G5&lt;$M$101))</formula>
    </cfRule>
    <cfRule type="expression" dxfId="40" priority="84">
      <formula>OR(AND($G5&gt;=$L$96,$G5&lt;$M$96),AND($G5&gt;=$L$97,$G5&lt;$M$97))</formula>
    </cfRule>
    <cfRule type="expression" dxfId="39" priority="83">
      <formula>OR(AND($G5&gt;=$L$94,$G5&lt;$M$94),AND($G5&gt;=$L$95,$G5&lt;$M$95))</formula>
    </cfRule>
    <cfRule type="expression" dxfId="38" priority="81">
      <formula>OR(AND($G5&gt;=$L$81,$G5&lt;$M$81),AND($G5&gt;=$L$82,$G5&lt;$M$82),AND($G5&gt;=$L$83,$G5&lt;$M$83),AND($G5&gt;=$L$84,$G5&lt;$M$84),AND($G5&gt;=$L$85,$G5&lt;$M$85))</formula>
    </cfRule>
  </conditionalFormatting>
  <conditionalFormatting sqref="L5:L72 X5:X72">
    <cfRule type="expression" dxfId="37" priority="33">
      <formula>AND(TIME($A5,#REF!,0)&gt;=#REF!,TIME($A5,#REF!,0)&lt;M$5)</formula>
    </cfRule>
  </conditionalFormatting>
  <conditionalFormatting sqref="N5:Q73">
    <cfRule type="expression" dxfId="36" priority="90">
      <formula>OR(AND($M5&gt;=$R$94,$M5&lt;$S$94),AND($M5&gt;=$R$95,$M5&lt;$S$95))</formula>
    </cfRule>
    <cfRule type="expression" dxfId="35" priority="89">
      <formula>OR(AND($M5&gt;=$R$86,$M5&lt;$S$86),AND($M5&gt;=$R$87,$M5&lt;$S$87),AND($M5&gt;=$R$88,$M5&lt;$S$88),AND($M5&gt;=$R$89,$M5&lt;$S$89),AND($M5&gt;=$R$90,$M5&lt;$S$90),AND($M5&gt;=$R$91,$M5&lt;$S$91),AND($M5&gt;=$R$92,$M5&lt;$S$92),AND($M5&gt;=$R$93,$M5&lt;$S$93))</formula>
    </cfRule>
    <cfRule type="expression" dxfId="34" priority="88">
      <formula>OR(AND($M5&gt;=$R$81,$M5&lt;$S$81),AND($M5&gt;=$R$82,$M5&lt;$S$82),AND($M5&gt;=$R$83,$M5&lt;$S$83),AND($M5&gt;=$R$84,$M5&lt;$S$84),AND($M5&gt;=$R$85,$M5&lt;$S$85))</formula>
    </cfRule>
    <cfRule type="expression" dxfId="33" priority="91">
      <formula>OR(AND($M5&gt;=$R$96,$M5&lt;$S$96),AND($M5&gt;=$R$97,$M5&lt;$S$97))</formula>
    </cfRule>
    <cfRule type="expression" dxfId="32" priority="92">
      <formula>OR(AND($M5&gt;=$R$98,$M5&lt;$S$98),AND($M5&gt;=$R$99,$M5&lt;$S$99),AND($M5&gt;=$R$100,$M5&lt;$S$100),AND($M5&gt;=$R$101,$M5&lt;$S$101))</formula>
    </cfRule>
    <cfRule type="expression" dxfId="31" priority="93">
      <formula>OR(AND($M5&gt;=$R$102,$M5&lt;$S$102),AND($M5&gt;=$R$103,$M5&lt;$S$103),AND($M5&gt;=$R$104,$M5&lt;$S$104),AND($M5&gt;=$R$105,$M5&lt;$S$105),AND($M5&gt;=$R$106,$M5&lt;$S$106),AND($M5&gt;=$R$107,$M5&lt;$S$107))</formula>
    </cfRule>
    <cfRule type="expression" dxfId="30" priority="94">
      <formula>OR(AND($M5&gt;=$R$108,$M5&lt;$S$108),AND($M5&gt;=$R$109,$M5&lt;$S$109),AND($M5&gt;=$R$110,$M5&lt;$S$110),AND($M5&gt;=$R$111,$M5&lt;$S$111),AND($M5&gt;=$R$112,$M5&lt;$S$112),AND($M5&gt;=$R$113,$M5&lt;$S$113),AND($M5&gt;=$R$114,$M5&lt;$S$114),AND($M5&gt;=$R$115,$M5&lt;$S$115),AND($M5&gt;=$R$116,$M5&lt;$S$116),AND($M5&gt;=$R$117,$M5&lt;$S$117),AND($M5&gt;=$R$118,$M5&lt;$S$118))</formula>
    </cfRule>
  </conditionalFormatting>
  <conditionalFormatting sqref="T5:W73">
    <cfRule type="expression" dxfId="29" priority="101">
      <formula>OR(AND($S5&gt;=$X$108,$S5&lt;$Y$108),AND($S5&gt;=$X$109,$S5&lt;$Y$109),AND($S5&gt;=$X$110,$S5&lt;$Y$110),AND($S5&gt;=$X$111,$S5&lt;$Y$111),AND($S5&gt;=$X$112,$S5&lt;$Y$112),AND($S5&gt;=$X$113,$S5&lt;$Y$113),AND($S5&gt;=$X$114,$S5&lt;$Y$114),AND($S5&gt;=$X$115,$S5&lt;$Y$115),AND($S5&gt;=$X$116,$S5&lt;$Y$116),AND($S5&gt;=$X$117,$S5&lt;$Y$117),AND($S5&gt;=$X$118,$S5&lt;$Y$118))</formula>
    </cfRule>
    <cfRule type="expression" dxfId="28" priority="95">
      <formula>OR(AND($S5&gt;=$X$81,$S5&lt;$Y$81),AND($S5&gt;=$X$82,$S5&lt;$Y$82),AND($S5&gt;=$X$83,$S5&lt;$Y$83),AND($S5&gt;=$X$84,$S5&lt;$Y$84),AND($S5&gt;=$X$85,$S5&lt;$Y$85))</formula>
    </cfRule>
    <cfRule type="expression" dxfId="27" priority="96">
      <formula>OR(AND($S5&gt;=$X$86,$S5&lt;$Y$86),AND($S5&gt;=$X$87,$S5&lt;$Y$87),AND($S5&gt;=$X$88,$S5&lt;$Y$88),AND($S5&gt;=$X$89,$S5&lt;$Y$89),AND($S5&gt;=$X$90,$S5&lt;$Y$90),AND($S5&gt;=$X$91,$S5&lt;$Y$91),AND($S5&gt;=$X$92,$S5&lt;$Y$92),AND($S5&gt;=$X$93,$S5&lt;$Y$93))</formula>
    </cfRule>
    <cfRule type="expression" dxfId="26" priority="97">
      <formula>OR(AND($S5&gt;=$X$94,$S5&lt;$Y$94),AND($S5&gt;=$X$95,$S5&lt;$Y$95))</formula>
    </cfRule>
    <cfRule type="expression" dxfId="25" priority="98">
      <formula>OR(AND($S5&gt;=$X$96,$S5&lt;$Y$96),AND($S5&gt;=$X$97,$S5&lt;$Y$97))</formula>
    </cfRule>
    <cfRule type="expression" dxfId="24" priority="99">
      <formula>OR(AND($S5&gt;=$X$98,$S5&lt;$Y$98),AND($S5&gt;=$X$99,$S5&lt;$Y$99),AND($S5&gt;=$X$100,$S5&lt;$Y$100),AND($S5&gt;=$X$101,$S5&lt;$Y$101))</formula>
    </cfRule>
    <cfRule type="expression" dxfId="23" priority="100">
      <formula>OR(AND($S5&gt;=$X$102,$S5&lt;$Y$102),AND($S5&gt;=$X$103,$S5&lt;$Y$103),AND($S5&gt;=$X$104,$S5&lt;$Y$104),AND($S5&gt;=$X$105,$S5&lt;$Y$105),AND($S5&gt;=$X$106,$S5&lt;$Y$106),AND($S5&gt;=$X$107,$S5&lt;$Y$107))</formula>
    </cfRule>
  </conditionalFormatting>
  <conditionalFormatting sqref="Z5:AC73">
    <cfRule type="expression" dxfId="22" priority="7">
      <formula>OR(AND($Y5&gt;=$AD$98,$Y5&lt;$AE$98),AND($Y5&gt;=$AD$99,$Y5&lt;$AE$99),AND($Y5&gt;=$AD$100,$Y5&lt;$AE$100),AND($Y5&gt;=$AD$101,$Y5&lt;$AE$101))</formula>
    </cfRule>
    <cfRule type="expression" dxfId="21" priority="6">
      <formula>OR(AND($Y5&gt;=$AD$96,$Y5&lt;$AE$96),AND($Y5&gt;=$AD$97,$Y5&lt;$AE$97))</formula>
    </cfRule>
    <cfRule type="expression" dxfId="20" priority="5">
      <formula>OR(AND($Y5&gt;=$AD$94,$Y5&lt;$AE$94),AND($Y5&gt;=$AD$95,$Y5&lt;$AE$95))</formula>
    </cfRule>
    <cfRule type="expression" dxfId="19" priority="4">
      <formula>OR(AND($Y5&gt;=$AD$86,$Y5&lt;$AE$86),AND($Y5&gt;=$AD$87,$Y5&lt;$AE$87),AND($Y5&gt;=$AD$88,$Y5&lt;$AE$88),AND($Y5&gt;=$AD$89,$Y5&lt;$AE$89),AND($Y5&gt;=$AD$90,$Y5&lt;$AE$90),AND($Y5&gt;=$AD$91,$Y5&lt;$AE$91),AND($Y5&gt;=$AD$92,$Y5&lt;$AE$92),AND($Y5&gt;=$ADA$93,$Y5&lt;$AE$93))</formula>
    </cfRule>
    <cfRule type="expression" dxfId="18" priority="3">
      <formula>OR(AND($Y5&gt;=$AD$81,$Y5&lt;$AE$81),AND($Y5&gt;=$AD$82,$Y5&lt;$AE$82),AND($Y5&gt;=$AD$83,$Y5&lt;$AE$83),AND($Y5&gt;=$AD$84,$Y5&lt;$AE$84),AND($Y5&gt;=$AD$85,$Y5&lt;$AE$85))</formula>
    </cfRule>
    <cfRule type="expression" dxfId="17" priority="9">
      <formula>OR(AND($Y5&gt;=$AD$108,$Y5&lt;$AE$108),AND($Y5&gt;=$AD$109,$Y5&lt;$AE$109),AND($Y5&gt;=$AD$110,$Y5&lt;$AE$110),AND($Y5&gt;=$AD$111,$Y5&lt;$AE$111),AND($Y5&gt;=$AD$112,$Y5&lt;$AE$112),AND($Y5&gt;=$AD$113,$Y5&lt;$AE$113),AND($Y5&gt;=$AD$114,$Y5&lt;$AE$114),AND($Y5&gt;=$AD$115,$Y5&lt;$AE$115),AND($Y5&gt;=$AD$116,$Y5&lt;$AE$116),AND($Y5&gt;=$AD$117,$Y5&lt;$AE$117),AND($Y5&gt;=$AD$118,$Y5&lt;$AE$118))</formula>
    </cfRule>
    <cfRule type="expression" dxfId="16" priority="8">
      <formula>OR(AND($Y5&gt;=$AD$102,$Y5&lt;$AE$102),AND($Y5&gt;=$AD$103,$Y5&lt;$AE$103),AND($Y5&gt;=$AD$104,$Y5&lt;$AE$104),AND($Y5&gt;=$AD$105,$Y5&lt;$AE$105),AND($Y5&gt;=$AD$106,$Y5&lt;$AE$106),AND($Y5&gt;=$AD$107,$Y5&lt;$AE$107))</formula>
    </cfRule>
  </conditionalFormatting>
  <conditionalFormatting sqref="AD5:AD72">
    <cfRule type="expression" dxfId="15" priority="2">
      <formula>AND(TIME($A5,#REF!,0)&gt;=#REF!,TIME($A5,#REF!,0)&lt;AE$5)</formula>
    </cfRule>
    <cfRule type="expression" dxfId="14" priority="1">
      <formula>AND(TIME($A5,#REF!,0)&gt;=#REF!,TIME($A5,#REF!,0)&lt;#REF!)</formula>
    </cfRule>
  </conditionalFormatting>
  <pageMargins left="0.23622047244094491" right="0.23622047244094491" top="0.74803149606299213" bottom="0.74803149606299213" header="0.31496062992125984" footer="0.31496062992125984"/>
  <pageSetup paperSize="8" scale="63" fitToWidth="3" orientation="portrait" r:id="rId1"/>
  <colBreaks count="1" manualBreakCount="1">
    <brk id="12"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view="pageBreakPreview" topLeftCell="A19" zoomScaleNormal="115" zoomScaleSheetLayoutView="100" zoomScalePageLayoutView="70" workbookViewId="0">
      <selection activeCell="AA31" sqref="AA31:AA32"/>
    </sheetView>
  </sheetViews>
  <sheetFormatPr defaultColWidth="2.375" defaultRowHeight="13.5"/>
  <cols>
    <col min="1" max="5" width="2.375" style="70" customWidth="1"/>
    <col min="6" max="6" width="6.5" style="70" bestFit="1" customWidth="1"/>
    <col min="7" max="7" width="2.375" style="70" customWidth="1"/>
    <col min="8" max="8" width="2.875" style="70" customWidth="1"/>
    <col min="9" max="9" width="2.375" style="70" customWidth="1"/>
    <col min="10" max="10" width="2.875" style="70" customWidth="1"/>
    <col min="11" max="14" width="2.375" style="70" customWidth="1"/>
    <col min="15" max="15" width="2.25" style="70" customWidth="1"/>
    <col min="16" max="37" width="2.375" style="70"/>
    <col min="38" max="38" width="2.375" style="70" customWidth="1"/>
    <col min="39" max="44" width="2.375" style="70"/>
    <col min="45" max="45" width="3.875" style="70" customWidth="1"/>
    <col min="46" max="46" width="3.5" style="70" customWidth="1"/>
    <col min="47" max="48" width="2.75" style="70" bestFit="1" customWidth="1"/>
    <col min="49" max="259" width="2.375" style="70"/>
    <col min="260" max="260" width="2.875" style="70" customWidth="1"/>
    <col min="261" max="261" width="2.375" style="70"/>
    <col min="262" max="262" width="2.875" style="70" customWidth="1"/>
    <col min="263" max="268" width="2.375" style="70"/>
    <col min="269" max="269" width="2.25" style="70" customWidth="1"/>
    <col min="270" max="515" width="2.375" style="70"/>
    <col min="516" max="516" width="2.875" style="70" customWidth="1"/>
    <col min="517" max="517" width="2.375" style="70"/>
    <col min="518" max="518" width="2.875" style="70" customWidth="1"/>
    <col min="519" max="524" width="2.375" style="70"/>
    <col min="525" max="525" width="2.25" style="70" customWidth="1"/>
    <col min="526" max="771" width="2.375" style="70"/>
    <col min="772" max="772" width="2.875" style="70" customWidth="1"/>
    <col min="773" max="773" width="2.375" style="70"/>
    <col min="774" max="774" width="2.875" style="70" customWidth="1"/>
    <col min="775" max="780" width="2.375" style="70"/>
    <col min="781" max="781" width="2.25" style="70" customWidth="1"/>
    <col min="782" max="1027" width="2.375" style="70"/>
    <col min="1028" max="1028" width="2.875" style="70" customWidth="1"/>
    <col min="1029" max="1029" width="2.375" style="70"/>
    <col min="1030" max="1030" width="2.875" style="70" customWidth="1"/>
    <col min="1031" max="1036" width="2.375" style="70"/>
    <col min="1037" max="1037" width="2.25" style="70" customWidth="1"/>
    <col min="1038" max="1283" width="2.375" style="70"/>
    <col min="1284" max="1284" width="2.875" style="70" customWidth="1"/>
    <col min="1285" max="1285" width="2.375" style="70"/>
    <col min="1286" max="1286" width="2.875" style="70" customWidth="1"/>
    <col min="1287" max="1292" width="2.375" style="70"/>
    <col min="1293" max="1293" width="2.25" style="70" customWidth="1"/>
    <col min="1294" max="1539" width="2.375" style="70"/>
    <col min="1540" max="1540" width="2.875" style="70" customWidth="1"/>
    <col min="1541" max="1541" width="2.375" style="70"/>
    <col min="1542" max="1542" width="2.875" style="70" customWidth="1"/>
    <col min="1543" max="1548" width="2.375" style="70"/>
    <col min="1549" max="1549" width="2.25" style="70" customWidth="1"/>
    <col min="1550" max="1795" width="2.375" style="70"/>
    <col min="1796" max="1796" width="2.875" style="70" customWidth="1"/>
    <col min="1797" max="1797" width="2.375" style="70"/>
    <col min="1798" max="1798" width="2.875" style="70" customWidth="1"/>
    <col min="1799" max="1804" width="2.375" style="70"/>
    <col min="1805" max="1805" width="2.25" style="70" customWidth="1"/>
    <col min="1806" max="2051" width="2.375" style="70"/>
    <col min="2052" max="2052" width="2.875" style="70" customWidth="1"/>
    <col min="2053" max="2053" width="2.375" style="70"/>
    <col min="2054" max="2054" width="2.875" style="70" customWidth="1"/>
    <col min="2055" max="2060" width="2.375" style="70"/>
    <col min="2061" max="2061" width="2.25" style="70" customWidth="1"/>
    <col min="2062" max="2307" width="2.375" style="70"/>
    <col min="2308" max="2308" width="2.875" style="70" customWidth="1"/>
    <col min="2309" max="2309" width="2.375" style="70"/>
    <col min="2310" max="2310" width="2.875" style="70" customWidth="1"/>
    <col min="2311" max="2316" width="2.375" style="70"/>
    <col min="2317" max="2317" width="2.25" style="70" customWidth="1"/>
    <col min="2318" max="2563" width="2.375" style="70"/>
    <col min="2564" max="2564" width="2.875" style="70" customWidth="1"/>
    <col min="2565" max="2565" width="2.375" style="70"/>
    <col min="2566" max="2566" width="2.875" style="70" customWidth="1"/>
    <col min="2567" max="2572" width="2.375" style="70"/>
    <col min="2573" max="2573" width="2.25" style="70" customWidth="1"/>
    <col min="2574" max="2819" width="2.375" style="70"/>
    <col min="2820" max="2820" width="2.875" style="70" customWidth="1"/>
    <col min="2821" max="2821" width="2.375" style="70"/>
    <col min="2822" max="2822" width="2.875" style="70" customWidth="1"/>
    <col min="2823" max="2828" width="2.375" style="70"/>
    <col min="2829" max="2829" width="2.25" style="70" customWidth="1"/>
    <col min="2830" max="3075" width="2.375" style="70"/>
    <col min="3076" max="3076" width="2.875" style="70" customWidth="1"/>
    <col min="3077" max="3077" width="2.375" style="70"/>
    <col min="3078" max="3078" width="2.875" style="70" customWidth="1"/>
    <col min="3079" max="3084" width="2.375" style="70"/>
    <col min="3085" max="3085" width="2.25" style="70" customWidth="1"/>
    <col min="3086" max="3331" width="2.375" style="70"/>
    <col min="3332" max="3332" width="2.875" style="70" customWidth="1"/>
    <col min="3333" max="3333" width="2.375" style="70"/>
    <col min="3334" max="3334" width="2.875" style="70" customWidth="1"/>
    <col min="3335" max="3340" width="2.375" style="70"/>
    <col min="3341" max="3341" width="2.25" style="70" customWidth="1"/>
    <col min="3342" max="3587" width="2.375" style="70"/>
    <col min="3588" max="3588" width="2.875" style="70" customWidth="1"/>
    <col min="3589" max="3589" width="2.375" style="70"/>
    <col min="3590" max="3590" width="2.875" style="70" customWidth="1"/>
    <col min="3591" max="3596" width="2.375" style="70"/>
    <col min="3597" max="3597" width="2.25" style="70" customWidth="1"/>
    <col min="3598" max="3843" width="2.375" style="70"/>
    <col min="3844" max="3844" width="2.875" style="70" customWidth="1"/>
    <col min="3845" max="3845" width="2.375" style="70"/>
    <col min="3846" max="3846" width="2.875" style="70" customWidth="1"/>
    <col min="3847" max="3852" width="2.375" style="70"/>
    <col min="3853" max="3853" width="2.25" style="70" customWidth="1"/>
    <col min="3854" max="4099" width="2.375" style="70"/>
    <col min="4100" max="4100" width="2.875" style="70" customWidth="1"/>
    <col min="4101" max="4101" width="2.375" style="70"/>
    <col min="4102" max="4102" width="2.875" style="70" customWidth="1"/>
    <col min="4103" max="4108" width="2.375" style="70"/>
    <col min="4109" max="4109" width="2.25" style="70" customWidth="1"/>
    <col min="4110" max="4355" width="2.375" style="70"/>
    <col min="4356" max="4356" width="2.875" style="70" customWidth="1"/>
    <col min="4357" max="4357" width="2.375" style="70"/>
    <col min="4358" max="4358" width="2.875" style="70" customWidth="1"/>
    <col min="4359" max="4364" width="2.375" style="70"/>
    <col min="4365" max="4365" width="2.25" style="70" customWidth="1"/>
    <col min="4366" max="4611" width="2.375" style="70"/>
    <col min="4612" max="4612" width="2.875" style="70" customWidth="1"/>
    <col min="4613" max="4613" width="2.375" style="70"/>
    <col min="4614" max="4614" width="2.875" style="70" customWidth="1"/>
    <col min="4615" max="4620" width="2.375" style="70"/>
    <col min="4621" max="4621" width="2.25" style="70" customWidth="1"/>
    <col min="4622" max="4867" width="2.375" style="70"/>
    <col min="4868" max="4868" width="2.875" style="70" customWidth="1"/>
    <col min="4869" max="4869" width="2.375" style="70"/>
    <col min="4870" max="4870" width="2.875" style="70" customWidth="1"/>
    <col min="4871" max="4876" width="2.375" style="70"/>
    <col min="4877" max="4877" width="2.25" style="70" customWidth="1"/>
    <col min="4878" max="5123" width="2.375" style="70"/>
    <col min="5124" max="5124" width="2.875" style="70" customWidth="1"/>
    <col min="5125" max="5125" width="2.375" style="70"/>
    <col min="5126" max="5126" width="2.875" style="70" customWidth="1"/>
    <col min="5127" max="5132" width="2.375" style="70"/>
    <col min="5133" max="5133" width="2.25" style="70" customWidth="1"/>
    <col min="5134" max="5379" width="2.375" style="70"/>
    <col min="5380" max="5380" width="2.875" style="70" customWidth="1"/>
    <col min="5381" max="5381" width="2.375" style="70"/>
    <col min="5382" max="5382" width="2.875" style="70" customWidth="1"/>
    <col min="5383" max="5388" width="2.375" style="70"/>
    <col min="5389" max="5389" width="2.25" style="70" customWidth="1"/>
    <col min="5390" max="5635" width="2.375" style="70"/>
    <col min="5636" max="5636" width="2.875" style="70" customWidth="1"/>
    <col min="5637" max="5637" width="2.375" style="70"/>
    <col min="5638" max="5638" width="2.875" style="70" customWidth="1"/>
    <col min="5639" max="5644" width="2.375" style="70"/>
    <col min="5645" max="5645" width="2.25" style="70" customWidth="1"/>
    <col min="5646" max="5891" width="2.375" style="70"/>
    <col min="5892" max="5892" width="2.875" style="70" customWidth="1"/>
    <col min="5893" max="5893" width="2.375" style="70"/>
    <col min="5894" max="5894" width="2.875" style="70" customWidth="1"/>
    <col min="5895" max="5900" width="2.375" style="70"/>
    <col min="5901" max="5901" width="2.25" style="70" customWidth="1"/>
    <col min="5902" max="6147" width="2.375" style="70"/>
    <col min="6148" max="6148" width="2.875" style="70" customWidth="1"/>
    <col min="6149" max="6149" width="2.375" style="70"/>
    <col min="6150" max="6150" width="2.875" style="70" customWidth="1"/>
    <col min="6151" max="6156" width="2.375" style="70"/>
    <col min="6157" max="6157" width="2.25" style="70" customWidth="1"/>
    <col min="6158" max="6403" width="2.375" style="70"/>
    <col min="6404" max="6404" width="2.875" style="70" customWidth="1"/>
    <col min="6405" max="6405" width="2.375" style="70"/>
    <col min="6406" max="6406" width="2.875" style="70" customWidth="1"/>
    <col min="6407" max="6412" width="2.375" style="70"/>
    <col min="6413" max="6413" width="2.25" style="70" customWidth="1"/>
    <col min="6414" max="6659" width="2.375" style="70"/>
    <col min="6660" max="6660" width="2.875" style="70" customWidth="1"/>
    <col min="6661" max="6661" width="2.375" style="70"/>
    <col min="6662" max="6662" width="2.875" style="70" customWidth="1"/>
    <col min="6663" max="6668" width="2.375" style="70"/>
    <col min="6669" max="6669" width="2.25" style="70" customWidth="1"/>
    <col min="6670" max="6915" width="2.375" style="70"/>
    <col min="6916" max="6916" width="2.875" style="70" customWidth="1"/>
    <col min="6917" max="6917" width="2.375" style="70"/>
    <col min="6918" max="6918" width="2.875" style="70" customWidth="1"/>
    <col min="6919" max="6924" width="2.375" style="70"/>
    <col min="6925" max="6925" width="2.25" style="70" customWidth="1"/>
    <col min="6926" max="7171" width="2.375" style="70"/>
    <col min="7172" max="7172" width="2.875" style="70" customWidth="1"/>
    <col min="7173" max="7173" width="2.375" style="70"/>
    <col min="7174" max="7174" width="2.875" style="70" customWidth="1"/>
    <col min="7175" max="7180" width="2.375" style="70"/>
    <col min="7181" max="7181" width="2.25" style="70" customWidth="1"/>
    <col min="7182" max="7427" width="2.375" style="70"/>
    <col min="7428" max="7428" width="2.875" style="70" customWidth="1"/>
    <col min="7429" max="7429" width="2.375" style="70"/>
    <col min="7430" max="7430" width="2.875" style="70" customWidth="1"/>
    <col min="7431" max="7436" width="2.375" style="70"/>
    <col min="7437" max="7437" width="2.25" style="70" customWidth="1"/>
    <col min="7438" max="7683" width="2.375" style="70"/>
    <col min="7684" max="7684" width="2.875" style="70" customWidth="1"/>
    <col min="7685" max="7685" width="2.375" style="70"/>
    <col min="7686" max="7686" width="2.875" style="70" customWidth="1"/>
    <col min="7687" max="7692" width="2.375" style="70"/>
    <col min="7693" max="7693" width="2.25" style="70" customWidth="1"/>
    <col min="7694" max="7939" width="2.375" style="70"/>
    <col min="7940" max="7940" width="2.875" style="70" customWidth="1"/>
    <col min="7941" max="7941" width="2.375" style="70"/>
    <col min="7942" max="7942" width="2.875" style="70" customWidth="1"/>
    <col min="7943" max="7948" width="2.375" style="70"/>
    <col min="7949" max="7949" width="2.25" style="70" customWidth="1"/>
    <col min="7950" max="8195" width="2.375" style="70"/>
    <col min="8196" max="8196" width="2.875" style="70" customWidth="1"/>
    <col min="8197" max="8197" width="2.375" style="70"/>
    <col min="8198" max="8198" width="2.875" style="70" customWidth="1"/>
    <col min="8199" max="8204" width="2.375" style="70"/>
    <col min="8205" max="8205" width="2.25" style="70" customWidth="1"/>
    <col min="8206" max="8451" width="2.375" style="70"/>
    <col min="8452" max="8452" width="2.875" style="70" customWidth="1"/>
    <col min="8453" max="8453" width="2.375" style="70"/>
    <col min="8454" max="8454" width="2.875" style="70" customWidth="1"/>
    <col min="8455" max="8460" width="2.375" style="70"/>
    <col min="8461" max="8461" width="2.25" style="70" customWidth="1"/>
    <col min="8462" max="8707" width="2.375" style="70"/>
    <col min="8708" max="8708" width="2.875" style="70" customWidth="1"/>
    <col min="8709" max="8709" width="2.375" style="70"/>
    <col min="8710" max="8710" width="2.875" style="70" customWidth="1"/>
    <col min="8711" max="8716" width="2.375" style="70"/>
    <col min="8717" max="8717" width="2.25" style="70" customWidth="1"/>
    <col min="8718" max="8963" width="2.375" style="70"/>
    <col min="8964" max="8964" width="2.875" style="70" customWidth="1"/>
    <col min="8965" max="8965" width="2.375" style="70"/>
    <col min="8966" max="8966" width="2.875" style="70" customWidth="1"/>
    <col min="8967" max="8972" width="2.375" style="70"/>
    <col min="8973" max="8973" width="2.25" style="70" customWidth="1"/>
    <col min="8974" max="9219" width="2.375" style="70"/>
    <col min="9220" max="9220" width="2.875" style="70" customWidth="1"/>
    <col min="9221" max="9221" width="2.375" style="70"/>
    <col min="9222" max="9222" width="2.875" style="70" customWidth="1"/>
    <col min="9223" max="9228" width="2.375" style="70"/>
    <col min="9229" max="9229" width="2.25" style="70" customWidth="1"/>
    <col min="9230" max="9475" width="2.375" style="70"/>
    <col min="9476" max="9476" width="2.875" style="70" customWidth="1"/>
    <col min="9477" max="9477" width="2.375" style="70"/>
    <col min="9478" max="9478" width="2.875" style="70" customWidth="1"/>
    <col min="9479" max="9484" width="2.375" style="70"/>
    <col min="9485" max="9485" width="2.25" style="70" customWidth="1"/>
    <col min="9486" max="9731" width="2.375" style="70"/>
    <col min="9732" max="9732" width="2.875" style="70" customWidth="1"/>
    <col min="9733" max="9733" width="2.375" style="70"/>
    <col min="9734" max="9734" width="2.875" style="70" customWidth="1"/>
    <col min="9735" max="9740" width="2.375" style="70"/>
    <col min="9741" max="9741" width="2.25" style="70" customWidth="1"/>
    <col min="9742" max="9987" width="2.375" style="70"/>
    <col min="9988" max="9988" width="2.875" style="70" customWidth="1"/>
    <col min="9989" max="9989" width="2.375" style="70"/>
    <col min="9990" max="9990" width="2.875" style="70" customWidth="1"/>
    <col min="9991" max="9996" width="2.375" style="70"/>
    <col min="9997" max="9997" width="2.25" style="70" customWidth="1"/>
    <col min="9998" max="10243" width="2.375" style="70"/>
    <col min="10244" max="10244" width="2.875" style="70" customWidth="1"/>
    <col min="10245" max="10245" width="2.375" style="70"/>
    <col min="10246" max="10246" width="2.875" style="70" customWidth="1"/>
    <col min="10247" max="10252" width="2.375" style="70"/>
    <col min="10253" max="10253" width="2.25" style="70" customWidth="1"/>
    <col min="10254" max="10499" width="2.375" style="70"/>
    <col min="10500" max="10500" width="2.875" style="70" customWidth="1"/>
    <col min="10501" max="10501" width="2.375" style="70"/>
    <col min="10502" max="10502" width="2.875" style="70" customWidth="1"/>
    <col min="10503" max="10508" width="2.375" style="70"/>
    <col min="10509" max="10509" width="2.25" style="70" customWidth="1"/>
    <col min="10510" max="10755" width="2.375" style="70"/>
    <col min="10756" max="10756" width="2.875" style="70" customWidth="1"/>
    <col min="10757" max="10757" width="2.375" style="70"/>
    <col min="10758" max="10758" width="2.875" style="70" customWidth="1"/>
    <col min="10759" max="10764" width="2.375" style="70"/>
    <col min="10765" max="10765" width="2.25" style="70" customWidth="1"/>
    <col min="10766" max="11011" width="2.375" style="70"/>
    <col min="11012" max="11012" width="2.875" style="70" customWidth="1"/>
    <col min="11013" max="11013" width="2.375" style="70"/>
    <col min="11014" max="11014" width="2.875" style="70" customWidth="1"/>
    <col min="11015" max="11020" width="2.375" style="70"/>
    <col min="11021" max="11021" width="2.25" style="70" customWidth="1"/>
    <col min="11022" max="11267" width="2.375" style="70"/>
    <col min="11268" max="11268" width="2.875" style="70" customWidth="1"/>
    <col min="11269" max="11269" width="2.375" style="70"/>
    <col min="11270" max="11270" width="2.875" style="70" customWidth="1"/>
    <col min="11271" max="11276" width="2.375" style="70"/>
    <col min="11277" max="11277" width="2.25" style="70" customWidth="1"/>
    <col min="11278" max="11523" width="2.375" style="70"/>
    <col min="11524" max="11524" width="2.875" style="70" customWidth="1"/>
    <col min="11525" max="11525" width="2.375" style="70"/>
    <col min="11526" max="11526" width="2.875" style="70" customWidth="1"/>
    <col min="11527" max="11532" width="2.375" style="70"/>
    <col min="11533" max="11533" width="2.25" style="70" customWidth="1"/>
    <col min="11534" max="11779" width="2.375" style="70"/>
    <col min="11780" max="11780" width="2.875" style="70" customWidth="1"/>
    <col min="11781" max="11781" width="2.375" style="70"/>
    <col min="11782" max="11782" width="2.875" style="70" customWidth="1"/>
    <col min="11783" max="11788" width="2.375" style="70"/>
    <col min="11789" max="11789" width="2.25" style="70" customWidth="1"/>
    <col min="11790" max="12035" width="2.375" style="70"/>
    <col min="12036" max="12036" width="2.875" style="70" customWidth="1"/>
    <col min="12037" max="12037" width="2.375" style="70"/>
    <col min="12038" max="12038" width="2.875" style="70" customWidth="1"/>
    <col min="12039" max="12044" width="2.375" style="70"/>
    <col min="12045" max="12045" width="2.25" style="70" customWidth="1"/>
    <col min="12046" max="12291" width="2.375" style="70"/>
    <col min="12292" max="12292" width="2.875" style="70" customWidth="1"/>
    <col min="12293" max="12293" width="2.375" style="70"/>
    <col min="12294" max="12294" width="2.875" style="70" customWidth="1"/>
    <col min="12295" max="12300" width="2.375" style="70"/>
    <col min="12301" max="12301" width="2.25" style="70" customWidth="1"/>
    <col min="12302" max="12547" width="2.375" style="70"/>
    <col min="12548" max="12548" width="2.875" style="70" customWidth="1"/>
    <col min="12549" max="12549" width="2.375" style="70"/>
    <col min="12550" max="12550" width="2.875" style="70" customWidth="1"/>
    <col min="12551" max="12556" width="2.375" style="70"/>
    <col min="12557" max="12557" width="2.25" style="70" customWidth="1"/>
    <col min="12558" max="12803" width="2.375" style="70"/>
    <col min="12804" max="12804" width="2.875" style="70" customWidth="1"/>
    <col min="12805" max="12805" width="2.375" style="70"/>
    <col min="12806" max="12806" width="2.875" style="70" customWidth="1"/>
    <col min="12807" max="12812" width="2.375" style="70"/>
    <col min="12813" max="12813" width="2.25" style="70" customWidth="1"/>
    <col min="12814" max="13059" width="2.375" style="70"/>
    <col min="13060" max="13060" width="2.875" style="70" customWidth="1"/>
    <col min="13061" max="13061" width="2.375" style="70"/>
    <col min="13062" max="13062" width="2.875" style="70" customWidth="1"/>
    <col min="13063" max="13068" width="2.375" style="70"/>
    <col min="13069" max="13069" width="2.25" style="70" customWidth="1"/>
    <col min="13070" max="13315" width="2.375" style="70"/>
    <col min="13316" max="13316" width="2.875" style="70" customWidth="1"/>
    <col min="13317" max="13317" width="2.375" style="70"/>
    <col min="13318" max="13318" width="2.875" style="70" customWidth="1"/>
    <col min="13319" max="13324" width="2.375" style="70"/>
    <col min="13325" max="13325" width="2.25" style="70" customWidth="1"/>
    <col min="13326" max="13571" width="2.375" style="70"/>
    <col min="13572" max="13572" width="2.875" style="70" customWidth="1"/>
    <col min="13573" max="13573" width="2.375" style="70"/>
    <col min="13574" max="13574" width="2.875" style="70" customWidth="1"/>
    <col min="13575" max="13580" width="2.375" style="70"/>
    <col min="13581" max="13581" width="2.25" style="70" customWidth="1"/>
    <col min="13582" max="13827" width="2.375" style="70"/>
    <col min="13828" max="13828" width="2.875" style="70" customWidth="1"/>
    <col min="13829" max="13829" width="2.375" style="70"/>
    <col min="13830" max="13830" width="2.875" style="70" customWidth="1"/>
    <col min="13831" max="13836" width="2.375" style="70"/>
    <col min="13837" max="13837" width="2.25" style="70" customWidth="1"/>
    <col min="13838" max="14083" width="2.375" style="70"/>
    <col min="14084" max="14084" width="2.875" style="70" customWidth="1"/>
    <col min="14085" max="14085" width="2.375" style="70"/>
    <col min="14086" max="14086" width="2.875" style="70" customWidth="1"/>
    <col min="14087" max="14092" width="2.375" style="70"/>
    <col min="14093" max="14093" width="2.25" style="70" customWidth="1"/>
    <col min="14094" max="14339" width="2.375" style="70"/>
    <col min="14340" max="14340" width="2.875" style="70" customWidth="1"/>
    <col min="14341" max="14341" width="2.375" style="70"/>
    <col min="14342" max="14342" width="2.875" style="70" customWidth="1"/>
    <col min="14343" max="14348" width="2.375" style="70"/>
    <col min="14349" max="14349" width="2.25" style="70" customWidth="1"/>
    <col min="14350" max="14595" width="2.375" style="70"/>
    <col min="14596" max="14596" width="2.875" style="70" customWidth="1"/>
    <col min="14597" max="14597" width="2.375" style="70"/>
    <col min="14598" max="14598" width="2.875" style="70" customWidth="1"/>
    <col min="14599" max="14604" width="2.375" style="70"/>
    <col min="14605" max="14605" width="2.25" style="70" customWidth="1"/>
    <col min="14606" max="14851" width="2.375" style="70"/>
    <col min="14852" max="14852" width="2.875" style="70" customWidth="1"/>
    <col min="14853" max="14853" width="2.375" style="70"/>
    <col min="14854" max="14854" width="2.875" style="70" customWidth="1"/>
    <col min="14855" max="14860" width="2.375" style="70"/>
    <col min="14861" max="14861" width="2.25" style="70" customWidth="1"/>
    <col min="14862" max="15107" width="2.375" style="70"/>
    <col min="15108" max="15108" width="2.875" style="70" customWidth="1"/>
    <col min="15109" max="15109" width="2.375" style="70"/>
    <col min="15110" max="15110" width="2.875" style="70" customWidth="1"/>
    <col min="15111" max="15116" width="2.375" style="70"/>
    <col min="15117" max="15117" width="2.25" style="70" customWidth="1"/>
    <col min="15118" max="15363" width="2.375" style="70"/>
    <col min="15364" max="15364" width="2.875" style="70" customWidth="1"/>
    <col min="15365" max="15365" width="2.375" style="70"/>
    <col min="15366" max="15366" width="2.875" style="70" customWidth="1"/>
    <col min="15367" max="15372" width="2.375" style="70"/>
    <col min="15373" max="15373" width="2.25" style="70" customWidth="1"/>
    <col min="15374" max="15619" width="2.375" style="70"/>
    <col min="15620" max="15620" width="2.875" style="70" customWidth="1"/>
    <col min="15621" max="15621" width="2.375" style="70"/>
    <col min="15622" max="15622" width="2.875" style="70" customWidth="1"/>
    <col min="15623" max="15628" width="2.375" style="70"/>
    <col min="15629" max="15629" width="2.25" style="70" customWidth="1"/>
    <col min="15630" max="15875" width="2.375" style="70"/>
    <col min="15876" max="15876" width="2.875" style="70" customWidth="1"/>
    <col min="15877" max="15877" width="2.375" style="70"/>
    <col min="15878" max="15878" width="2.875" style="70" customWidth="1"/>
    <col min="15879" max="15884" width="2.375" style="70"/>
    <col min="15885" max="15885" width="2.25" style="70" customWidth="1"/>
    <col min="15886" max="16131" width="2.375" style="70"/>
    <col min="16132" max="16132" width="2.875" style="70" customWidth="1"/>
    <col min="16133" max="16133" width="2.375" style="70"/>
    <col min="16134" max="16134" width="2.875" style="70" customWidth="1"/>
    <col min="16135" max="16140" width="2.375" style="70"/>
    <col min="16141" max="16141" width="2.25" style="70" customWidth="1"/>
    <col min="16142" max="16384" width="2.375" style="70"/>
  </cols>
  <sheetData>
    <row r="1" spans="1:39" ht="14.25">
      <c r="A1" s="69"/>
      <c r="B1" s="139"/>
      <c r="C1" s="139"/>
      <c r="D1" s="139"/>
      <c r="E1" s="140" t="s">
        <v>172</v>
      </c>
      <c r="F1" s="141">
        <f>宿泊者名簿!S1</f>
        <v>0</v>
      </c>
      <c r="G1" s="142"/>
      <c r="H1" s="142"/>
      <c r="I1" s="142"/>
      <c r="J1" s="142"/>
      <c r="K1" s="142"/>
      <c r="L1" s="69"/>
      <c r="M1" s="69"/>
      <c r="N1" s="69"/>
      <c r="O1" s="69"/>
      <c r="P1" s="69"/>
      <c r="Q1" s="69"/>
      <c r="R1" s="69"/>
      <c r="S1" s="69"/>
      <c r="T1" s="69"/>
      <c r="U1" s="69"/>
      <c r="V1" s="69"/>
      <c r="W1" s="69"/>
      <c r="X1" s="69"/>
      <c r="Y1" s="69"/>
      <c r="Z1" s="69"/>
      <c r="AA1" s="69"/>
      <c r="AB1" s="69"/>
      <c r="AC1" s="69"/>
      <c r="AD1" s="69"/>
      <c r="AE1" s="69"/>
      <c r="AF1" s="69"/>
      <c r="AG1" s="69"/>
      <c r="AH1" s="69"/>
      <c r="AI1" s="69"/>
      <c r="AJ1" s="69"/>
      <c r="AK1" s="915" t="s">
        <v>173</v>
      </c>
      <c r="AL1" s="915"/>
      <c r="AM1" s="915"/>
    </row>
    <row r="2" spans="1:39" ht="15" thickBot="1">
      <c r="A2" s="69"/>
      <c r="B2" s="71" t="s">
        <v>174</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916"/>
      <c r="AL2" s="916"/>
      <c r="AM2" s="916"/>
    </row>
    <row r="3" spans="1:39" ht="14.25">
      <c r="A3" s="69"/>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4"/>
    </row>
    <row r="4" spans="1:39" ht="14.45" customHeight="1">
      <c r="A4" s="69"/>
      <c r="B4" s="906" t="s">
        <v>175</v>
      </c>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c r="AM4" s="908"/>
    </row>
    <row r="5" spans="1:39" ht="14.45" customHeight="1">
      <c r="A5" s="69"/>
      <c r="B5" s="906"/>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907"/>
      <c r="AF5" s="907"/>
      <c r="AG5" s="907"/>
      <c r="AH5" s="907"/>
      <c r="AI5" s="907"/>
      <c r="AJ5" s="907"/>
      <c r="AK5" s="907"/>
      <c r="AL5" s="907"/>
      <c r="AM5" s="908"/>
    </row>
    <row r="6" spans="1:39" ht="14.25">
      <c r="A6" s="69"/>
      <c r="B6" s="75"/>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76"/>
    </row>
    <row r="7" spans="1:39" ht="15.75" customHeight="1">
      <c r="A7" s="69"/>
      <c r="B7" s="75"/>
      <c r="C7" s="69"/>
      <c r="D7" s="69"/>
      <c r="E7" s="69"/>
      <c r="F7" s="69"/>
      <c r="G7" s="69"/>
      <c r="H7" s="69"/>
      <c r="I7" s="69"/>
      <c r="J7" s="69"/>
      <c r="K7" s="69"/>
      <c r="L7" s="69"/>
      <c r="M7" s="69"/>
      <c r="N7" s="69"/>
      <c r="O7" s="69"/>
      <c r="P7" s="69"/>
      <c r="Q7" s="69"/>
      <c r="R7" s="69"/>
      <c r="S7" s="69"/>
      <c r="T7" s="69"/>
      <c r="U7" s="69"/>
      <c r="V7" s="69"/>
      <c r="W7" s="69"/>
      <c r="X7" s="917">
        <f ca="1">TODAY()</f>
        <v>45988</v>
      </c>
      <c r="Y7" s="917"/>
      <c r="Z7" s="917"/>
      <c r="AA7" s="917"/>
      <c r="AB7" s="917"/>
      <c r="AC7" s="917"/>
      <c r="AD7" s="917"/>
      <c r="AE7" s="917"/>
      <c r="AF7" s="917"/>
      <c r="AG7" s="917"/>
      <c r="AH7" s="917"/>
      <c r="AI7" s="917"/>
      <c r="AJ7" s="917"/>
      <c r="AK7" s="917"/>
      <c r="AL7" s="917"/>
      <c r="AM7" s="76"/>
    </row>
    <row r="8" spans="1:39" ht="14.25">
      <c r="A8" s="69"/>
      <c r="B8" s="75"/>
      <c r="C8" s="69" t="s">
        <v>176</v>
      </c>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76"/>
    </row>
    <row r="9" spans="1:39" ht="14.25">
      <c r="A9" s="69"/>
      <c r="B9" s="75"/>
      <c r="D9" s="69" t="s">
        <v>177</v>
      </c>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76"/>
    </row>
    <row r="10" spans="1:39" ht="14.25">
      <c r="A10" s="69"/>
      <c r="B10" s="75"/>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76"/>
    </row>
    <row r="11" spans="1:39" ht="14.25">
      <c r="A11" s="69"/>
      <c r="B11" s="75"/>
      <c r="C11" s="69"/>
      <c r="D11" s="69"/>
      <c r="E11" s="69"/>
      <c r="F11" s="69"/>
      <c r="G11" s="69"/>
      <c r="H11" s="69"/>
      <c r="I11" s="69"/>
      <c r="J11" s="69"/>
      <c r="K11" s="69"/>
      <c r="L11" s="69"/>
      <c r="M11" s="69"/>
      <c r="N11" s="69"/>
      <c r="O11" s="918" t="s">
        <v>178</v>
      </c>
      <c r="P11" s="918"/>
      <c r="Q11" s="918"/>
      <c r="R11" s="918"/>
      <c r="S11" s="918"/>
      <c r="T11" s="918"/>
      <c r="U11" s="918"/>
      <c r="V11" s="143"/>
      <c r="W11" s="919">
        <f>宿泊者名簿!D11</f>
        <v>0</v>
      </c>
      <c r="X11" s="919"/>
      <c r="Y11" s="919"/>
      <c r="Z11" s="919"/>
      <c r="AA11" s="919"/>
      <c r="AB11" s="919"/>
      <c r="AC11" s="919"/>
      <c r="AD11" s="919"/>
      <c r="AE11" s="919"/>
      <c r="AF11" s="79"/>
      <c r="AG11" s="79"/>
      <c r="AH11" s="79"/>
      <c r="AI11" s="79"/>
      <c r="AJ11" s="79"/>
      <c r="AK11" s="79"/>
      <c r="AL11" s="79"/>
      <c r="AM11" s="80"/>
    </row>
    <row r="12" spans="1:39" ht="6.75" customHeight="1">
      <c r="A12" s="69"/>
      <c r="B12" s="75"/>
      <c r="C12" s="69"/>
      <c r="D12" s="69"/>
      <c r="E12" s="69"/>
      <c r="F12" s="69"/>
      <c r="G12" s="69"/>
      <c r="H12" s="69"/>
      <c r="I12" s="69"/>
      <c r="J12" s="69"/>
      <c r="K12" s="69"/>
      <c r="L12" s="69"/>
      <c r="M12" s="69"/>
      <c r="N12" s="69"/>
      <c r="O12" s="69"/>
      <c r="P12" s="69"/>
      <c r="Q12" s="69"/>
      <c r="R12" s="69"/>
      <c r="S12" s="69"/>
      <c r="T12" s="69"/>
      <c r="U12" s="69"/>
      <c r="V12" s="69"/>
      <c r="W12" s="79"/>
      <c r="X12" s="79"/>
      <c r="Y12" s="79"/>
      <c r="Z12" s="79"/>
      <c r="AA12" s="79"/>
      <c r="AB12" s="79"/>
      <c r="AC12" s="79"/>
      <c r="AD12" s="79"/>
      <c r="AE12" s="79"/>
      <c r="AF12" s="79"/>
      <c r="AG12" s="79"/>
      <c r="AH12" s="79"/>
      <c r="AI12" s="79"/>
      <c r="AJ12" s="79"/>
      <c r="AK12" s="79"/>
      <c r="AL12" s="79"/>
      <c r="AM12" s="80"/>
    </row>
    <row r="13" spans="1:39" ht="14.25">
      <c r="A13" s="69"/>
      <c r="B13" s="75"/>
      <c r="C13" s="69"/>
      <c r="D13" s="69"/>
      <c r="E13" s="69"/>
      <c r="F13" s="69"/>
      <c r="G13" s="69"/>
      <c r="H13" s="69"/>
      <c r="I13" s="69"/>
      <c r="J13" s="69"/>
      <c r="K13" s="69"/>
      <c r="L13" s="69"/>
      <c r="M13" s="69"/>
      <c r="N13" s="69"/>
      <c r="O13" s="918" t="s">
        <v>179</v>
      </c>
      <c r="P13" s="918"/>
      <c r="Q13" s="918"/>
      <c r="R13" s="918"/>
      <c r="S13" s="918"/>
      <c r="T13" s="918"/>
      <c r="U13" s="918"/>
      <c r="V13" s="69"/>
      <c r="W13" s="920">
        <f>宿泊者名簿!I11</f>
        <v>0</v>
      </c>
      <c r="X13" s="920"/>
      <c r="Y13" s="920"/>
      <c r="Z13" s="920"/>
      <c r="AA13" s="920"/>
      <c r="AB13" s="920"/>
      <c r="AC13" s="920"/>
      <c r="AD13" s="920"/>
      <c r="AE13" s="920"/>
      <c r="AF13" s="920"/>
      <c r="AG13" s="920"/>
      <c r="AH13" s="920"/>
      <c r="AI13" s="920"/>
      <c r="AJ13" s="920"/>
      <c r="AK13" s="920"/>
      <c r="AL13" s="920"/>
      <c r="AM13" s="921"/>
    </row>
    <row r="14" spans="1:39" ht="9.75" customHeight="1">
      <c r="A14" s="69"/>
      <c r="B14" s="75"/>
      <c r="C14" s="69"/>
      <c r="D14" s="69"/>
      <c r="E14" s="69"/>
      <c r="F14" s="69"/>
      <c r="G14" s="69"/>
      <c r="H14" s="69"/>
      <c r="I14" s="69"/>
      <c r="J14" s="69"/>
      <c r="K14" s="69"/>
      <c r="L14" s="69"/>
      <c r="M14" s="69"/>
      <c r="N14" s="69"/>
      <c r="O14" s="69"/>
      <c r="P14" s="69"/>
      <c r="Q14" s="69"/>
      <c r="R14" s="69"/>
      <c r="S14" s="69"/>
      <c r="T14" s="69"/>
      <c r="U14" s="69"/>
      <c r="V14" s="69"/>
      <c r="W14" s="920"/>
      <c r="X14" s="920"/>
      <c r="Y14" s="920"/>
      <c r="Z14" s="920"/>
      <c r="AA14" s="920"/>
      <c r="AB14" s="920"/>
      <c r="AC14" s="920"/>
      <c r="AD14" s="920"/>
      <c r="AE14" s="920"/>
      <c r="AF14" s="920"/>
      <c r="AG14" s="920"/>
      <c r="AH14" s="920"/>
      <c r="AI14" s="920"/>
      <c r="AJ14" s="920"/>
      <c r="AK14" s="920"/>
      <c r="AL14" s="920"/>
      <c r="AM14" s="921"/>
    </row>
    <row r="15" spans="1:39" ht="14.25">
      <c r="A15" s="69"/>
      <c r="B15" s="75"/>
      <c r="C15" s="69"/>
      <c r="D15" s="69"/>
      <c r="E15" s="69"/>
      <c r="F15" s="69"/>
      <c r="G15" s="69"/>
      <c r="H15" s="69"/>
      <c r="I15" s="69"/>
      <c r="J15" s="69"/>
      <c r="K15" s="69"/>
      <c r="L15" s="69"/>
      <c r="M15" s="69"/>
      <c r="N15" s="69"/>
      <c r="O15" s="913" t="s">
        <v>180</v>
      </c>
      <c r="P15" s="913"/>
      <c r="Q15" s="913"/>
      <c r="R15" s="913"/>
      <c r="S15" s="913"/>
      <c r="T15" s="913"/>
      <c r="U15" s="913"/>
      <c r="V15" s="69"/>
      <c r="W15" s="920">
        <f>宿泊者名簿!A7</f>
        <v>0</v>
      </c>
      <c r="X15" s="920"/>
      <c r="Y15" s="920"/>
      <c r="Z15" s="920"/>
      <c r="AA15" s="920"/>
      <c r="AB15" s="920"/>
      <c r="AC15" s="920"/>
      <c r="AD15" s="920"/>
      <c r="AE15" s="920"/>
      <c r="AF15" s="920"/>
      <c r="AG15" s="920"/>
      <c r="AH15" s="920"/>
      <c r="AI15" s="920"/>
      <c r="AJ15" s="920"/>
      <c r="AK15" s="920"/>
      <c r="AL15" s="920"/>
      <c r="AM15" s="921"/>
    </row>
    <row r="16" spans="1:39" ht="9" customHeight="1">
      <c r="A16" s="69"/>
      <c r="B16" s="75"/>
      <c r="C16" s="69"/>
      <c r="D16" s="69"/>
      <c r="E16" s="69"/>
      <c r="F16" s="69"/>
      <c r="G16" s="69"/>
      <c r="H16" s="69"/>
      <c r="I16" s="69"/>
      <c r="J16" s="69"/>
      <c r="K16" s="69"/>
      <c r="L16" s="69"/>
      <c r="M16" s="69"/>
      <c r="N16" s="69"/>
      <c r="O16" s="69"/>
      <c r="P16" s="69"/>
      <c r="Q16" s="69"/>
      <c r="R16" s="69"/>
      <c r="S16" s="69"/>
      <c r="T16" s="69"/>
      <c r="U16" s="69"/>
      <c r="V16" s="69"/>
      <c r="W16" s="920"/>
      <c r="X16" s="920"/>
      <c r="Y16" s="920"/>
      <c r="Z16" s="920"/>
      <c r="AA16" s="920"/>
      <c r="AB16" s="920"/>
      <c r="AC16" s="920"/>
      <c r="AD16" s="920"/>
      <c r="AE16" s="920"/>
      <c r="AF16" s="920"/>
      <c r="AG16" s="920"/>
      <c r="AH16" s="920"/>
      <c r="AI16" s="920"/>
      <c r="AJ16" s="920"/>
      <c r="AK16" s="920"/>
      <c r="AL16" s="920"/>
      <c r="AM16" s="921"/>
    </row>
    <row r="17" spans="1:46" ht="14.25">
      <c r="A17" s="69"/>
      <c r="B17" s="75"/>
      <c r="C17" s="69"/>
      <c r="D17" s="69"/>
      <c r="E17" s="69"/>
      <c r="F17" s="69"/>
      <c r="G17" s="69"/>
      <c r="H17" s="69"/>
      <c r="I17" s="69"/>
      <c r="J17" s="918" t="s">
        <v>181</v>
      </c>
      <c r="K17" s="918"/>
      <c r="L17" s="918"/>
      <c r="M17" s="918"/>
      <c r="N17" s="918"/>
      <c r="O17" s="918"/>
      <c r="P17" s="918"/>
      <c r="Q17" s="918"/>
      <c r="R17" s="918"/>
      <c r="S17" s="918"/>
      <c r="T17" s="918"/>
      <c r="U17" s="918"/>
      <c r="V17" s="69"/>
      <c r="W17" s="934">
        <f>宿泊者名簿!D8</f>
        <v>0</v>
      </c>
      <c r="X17" s="934"/>
      <c r="Y17" s="934"/>
      <c r="Z17" s="934"/>
      <c r="AA17" s="934"/>
      <c r="AB17" s="934"/>
      <c r="AC17" s="934"/>
      <c r="AD17" s="934"/>
      <c r="AE17" s="934"/>
      <c r="AF17" s="934"/>
      <c r="AG17" s="934"/>
      <c r="AH17" s="934"/>
      <c r="AI17" s="934"/>
      <c r="AJ17" s="934"/>
      <c r="AK17" s="934"/>
      <c r="AL17" s="934"/>
      <c r="AM17" s="935"/>
    </row>
    <row r="18" spans="1:46" ht="6" customHeight="1">
      <c r="A18" s="69"/>
      <c r="B18" s="75"/>
      <c r="C18" s="69"/>
      <c r="D18" s="69"/>
      <c r="E18" s="69"/>
      <c r="F18" s="69"/>
      <c r="G18" s="69"/>
      <c r="H18" s="69"/>
      <c r="I18" s="69"/>
      <c r="J18" s="69"/>
      <c r="K18" s="69"/>
      <c r="L18" s="69"/>
      <c r="M18" s="69"/>
      <c r="N18" s="69"/>
      <c r="O18" s="69"/>
      <c r="P18" s="69"/>
      <c r="Q18" s="69"/>
      <c r="R18" s="69"/>
      <c r="S18" s="69"/>
      <c r="T18" s="69"/>
      <c r="U18" s="69"/>
      <c r="V18" s="69"/>
      <c r="W18" s="79"/>
      <c r="X18" s="79"/>
      <c r="Y18" s="79"/>
      <c r="Z18" s="79"/>
      <c r="AA18" s="79"/>
      <c r="AB18" s="79"/>
      <c r="AC18" s="79"/>
      <c r="AD18" s="79"/>
      <c r="AE18" s="79"/>
      <c r="AF18" s="79"/>
      <c r="AG18" s="79"/>
      <c r="AH18" s="79"/>
      <c r="AI18" s="79"/>
      <c r="AJ18" s="79"/>
      <c r="AK18" s="79"/>
      <c r="AL18" s="79"/>
      <c r="AM18" s="80"/>
    </row>
    <row r="19" spans="1:46" ht="14.25">
      <c r="A19" s="69"/>
      <c r="B19" s="75"/>
      <c r="C19" s="69"/>
      <c r="D19" s="69"/>
      <c r="E19" s="69"/>
      <c r="F19" s="69"/>
      <c r="G19" s="69"/>
      <c r="H19" s="69"/>
      <c r="I19" s="69"/>
      <c r="J19" s="69"/>
      <c r="K19" s="69"/>
      <c r="L19" s="69"/>
      <c r="M19" s="69"/>
      <c r="N19" s="69"/>
      <c r="O19" s="69"/>
      <c r="P19" s="69"/>
      <c r="Q19" s="918" t="s">
        <v>182</v>
      </c>
      <c r="R19" s="918"/>
      <c r="S19" s="918"/>
      <c r="T19" s="918"/>
      <c r="U19" s="918"/>
      <c r="V19" s="69"/>
      <c r="W19" s="922">
        <f>宿泊者名簿!I8</f>
        <v>0</v>
      </c>
      <c r="X19" s="922"/>
      <c r="Y19" s="922"/>
      <c r="Z19" s="922"/>
      <c r="AA19" s="922"/>
      <c r="AB19" s="922"/>
      <c r="AC19" s="922"/>
      <c r="AD19" s="922"/>
      <c r="AE19" s="922"/>
      <c r="AF19" s="922"/>
      <c r="AG19" s="922"/>
      <c r="AH19" s="922"/>
      <c r="AI19" s="922"/>
      <c r="AJ19" s="922"/>
      <c r="AK19" s="922"/>
      <c r="AL19" s="922"/>
      <c r="AM19" s="923"/>
    </row>
    <row r="20" spans="1:46" ht="6" customHeight="1">
      <c r="A20" s="69"/>
      <c r="B20" s="75"/>
      <c r="C20" s="69"/>
      <c r="D20" s="69"/>
      <c r="E20" s="69"/>
      <c r="F20" s="69"/>
      <c r="G20" s="69"/>
      <c r="H20" s="69"/>
      <c r="I20" s="69"/>
      <c r="J20" s="69"/>
      <c r="K20" s="69"/>
      <c r="L20" s="69"/>
      <c r="M20" s="69"/>
      <c r="N20" s="69"/>
      <c r="O20" s="69"/>
      <c r="P20" s="69"/>
      <c r="Q20" s="77"/>
      <c r="R20" s="77"/>
      <c r="S20" s="77"/>
      <c r="T20" s="77"/>
      <c r="U20" s="77"/>
      <c r="V20" s="69"/>
      <c r="W20" s="144"/>
      <c r="X20" s="144"/>
      <c r="Y20" s="144"/>
      <c r="Z20" s="144"/>
      <c r="AA20" s="144"/>
      <c r="AB20" s="144"/>
      <c r="AC20" s="144"/>
      <c r="AD20" s="144"/>
      <c r="AE20" s="144"/>
      <c r="AF20" s="144"/>
      <c r="AG20" s="144"/>
      <c r="AH20" s="144"/>
      <c r="AI20" s="144"/>
      <c r="AJ20" s="144"/>
      <c r="AK20" s="144"/>
      <c r="AL20" s="144"/>
      <c r="AM20" s="145"/>
    </row>
    <row r="21" spans="1:46" ht="14.25">
      <c r="A21" s="69"/>
      <c r="B21" s="75"/>
      <c r="C21" s="69"/>
      <c r="D21" s="69"/>
      <c r="E21" s="69"/>
      <c r="F21" s="69"/>
      <c r="G21" s="69"/>
      <c r="H21" s="69"/>
      <c r="I21" s="69"/>
      <c r="J21" s="69"/>
      <c r="K21" s="69"/>
      <c r="L21" s="69"/>
      <c r="M21" s="69"/>
      <c r="N21" s="69"/>
      <c r="O21" s="69"/>
      <c r="P21" s="69"/>
      <c r="Q21" s="918"/>
      <c r="R21" s="918"/>
      <c r="S21" s="918"/>
      <c r="T21" s="918"/>
      <c r="U21" s="918"/>
      <c r="V21" s="69"/>
      <c r="W21" s="922"/>
      <c r="X21" s="922"/>
      <c r="Y21" s="922"/>
      <c r="Z21" s="922"/>
      <c r="AA21" s="922"/>
      <c r="AB21" s="922"/>
      <c r="AC21" s="922"/>
      <c r="AD21" s="922"/>
      <c r="AE21" s="922"/>
      <c r="AF21" s="922"/>
      <c r="AG21" s="922"/>
      <c r="AH21" s="922"/>
      <c r="AI21" s="922"/>
      <c r="AJ21" s="922"/>
      <c r="AK21" s="922"/>
      <c r="AL21" s="922"/>
      <c r="AM21" s="923"/>
    </row>
    <row r="22" spans="1:46" ht="6" customHeight="1">
      <c r="A22" s="69"/>
      <c r="B22" s="75"/>
      <c r="C22" s="69"/>
      <c r="D22" s="69"/>
      <c r="E22" s="69"/>
      <c r="F22" s="69"/>
      <c r="G22" s="69"/>
      <c r="H22" s="69"/>
      <c r="I22" s="69"/>
      <c r="J22" s="69"/>
      <c r="K22" s="69"/>
      <c r="L22" s="69"/>
      <c r="M22" s="69"/>
      <c r="N22" s="69"/>
      <c r="O22" s="69"/>
      <c r="P22" s="69"/>
      <c r="Q22" s="77"/>
      <c r="R22" s="77"/>
      <c r="S22" s="77"/>
      <c r="T22" s="77"/>
      <c r="U22" s="77"/>
      <c r="V22" s="69"/>
      <c r="W22" s="156"/>
      <c r="X22" s="156"/>
      <c r="Y22" s="156"/>
      <c r="Z22" s="156"/>
      <c r="AA22" s="156"/>
      <c r="AB22" s="156"/>
      <c r="AC22" s="156"/>
      <c r="AD22" s="156"/>
      <c r="AE22" s="156"/>
      <c r="AF22" s="156"/>
      <c r="AG22" s="156"/>
      <c r="AH22" s="156"/>
      <c r="AI22" s="156"/>
      <c r="AJ22" s="156"/>
      <c r="AK22" s="156"/>
      <c r="AL22" s="156"/>
      <c r="AM22" s="76"/>
    </row>
    <row r="23" spans="1:46" ht="14.25">
      <c r="A23" s="69"/>
      <c r="B23" s="75"/>
      <c r="C23" s="909" t="s">
        <v>183</v>
      </c>
      <c r="D23" s="909"/>
      <c r="E23" s="909"/>
      <c r="F23" s="909"/>
      <c r="G23" s="909"/>
      <c r="H23" s="909"/>
      <c r="I23" s="909"/>
      <c r="J23" s="909"/>
      <c r="K23" s="909"/>
      <c r="L23" s="909"/>
      <c r="M23" s="909"/>
      <c r="N23" s="909"/>
      <c r="O23" s="909"/>
      <c r="P23" s="909"/>
      <c r="Q23" s="909"/>
      <c r="R23" s="909"/>
      <c r="S23" s="909"/>
      <c r="T23" s="909"/>
      <c r="U23" s="909"/>
      <c r="V23" s="909"/>
      <c r="W23" s="909"/>
      <c r="X23" s="909"/>
      <c r="Y23" s="909"/>
      <c r="Z23" s="909"/>
      <c r="AA23" s="909"/>
      <c r="AB23" s="909"/>
      <c r="AC23" s="909"/>
      <c r="AD23" s="909"/>
      <c r="AE23" s="909"/>
      <c r="AF23" s="909"/>
      <c r="AG23" s="909"/>
      <c r="AH23" s="909"/>
      <c r="AI23" s="909"/>
      <c r="AJ23" s="909"/>
      <c r="AK23" s="909"/>
      <c r="AL23" s="909"/>
      <c r="AM23" s="76"/>
    </row>
    <row r="24" spans="1:46" ht="7.5" customHeight="1">
      <c r="A24" s="69"/>
      <c r="B24" s="75"/>
      <c r="AL24" s="69"/>
      <c r="AM24" s="76"/>
    </row>
    <row r="25" spans="1:46" ht="14.25">
      <c r="A25" s="69"/>
      <c r="B25" s="75"/>
      <c r="C25" s="913" t="s">
        <v>184</v>
      </c>
      <c r="D25" s="913"/>
      <c r="E25" s="913"/>
      <c r="F25" s="913"/>
      <c r="G25" s="913"/>
      <c r="H25" s="913"/>
      <c r="I25" s="913"/>
      <c r="J25" s="913"/>
      <c r="K25" s="913"/>
      <c r="L25" s="913"/>
      <c r="M25" s="913"/>
      <c r="N25" s="913"/>
      <c r="O25" s="913"/>
      <c r="P25" s="913"/>
      <c r="Q25" s="913"/>
      <c r="R25" s="913"/>
      <c r="S25" s="913"/>
      <c r="T25" s="913"/>
      <c r="U25" s="913"/>
      <c r="V25" s="913"/>
      <c r="W25" s="913"/>
      <c r="X25" s="913"/>
      <c r="Y25" s="913"/>
      <c r="Z25" s="913"/>
      <c r="AA25" s="913"/>
      <c r="AB25" s="913"/>
      <c r="AC25" s="913"/>
      <c r="AD25" s="913"/>
      <c r="AE25" s="913"/>
      <c r="AF25" s="913"/>
      <c r="AG25" s="913"/>
      <c r="AH25" s="913"/>
      <c r="AI25" s="913"/>
      <c r="AJ25" s="913"/>
      <c r="AK25" s="913"/>
      <c r="AL25" s="69"/>
      <c r="AM25" s="76"/>
    </row>
    <row r="26" spans="1:46" ht="7.5" customHeight="1">
      <c r="A26" s="69"/>
      <c r="B26" s="75"/>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76"/>
    </row>
    <row r="27" spans="1:46" ht="12" customHeight="1">
      <c r="A27" s="69"/>
      <c r="B27" s="924" t="s">
        <v>185</v>
      </c>
      <c r="C27" s="925"/>
      <c r="D27" s="925"/>
      <c r="E27" s="925"/>
      <c r="F27" s="925"/>
      <c r="G27" s="925"/>
      <c r="H27" s="925"/>
      <c r="I27" s="925"/>
      <c r="J27" s="928">
        <f>宿泊者名簿!D12</f>
        <v>0</v>
      </c>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29"/>
      <c r="AM27" s="930"/>
    </row>
    <row r="28" spans="1:46" ht="12" customHeight="1">
      <c r="A28" s="69"/>
      <c r="B28" s="926"/>
      <c r="C28" s="927"/>
      <c r="D28" s="927"/>
      <c r="E28" s="927"/>
      <c r="F28" s="927"/>
      <c r="G28" s="927"/>
      <c r="H28" s="927"/>
      <c r="I28" s="927"/>
      <c r="J28" s="931"/>
      <c r="K28" s="932"/>
      <c r="L28" s="932"/>
      <c r="M28" s="932"/>
      <c r="N28" s="932"/>
      <c r="O28" s="932"/>
      <c r="P28" s="932"/>
      <c r="Q28" s="932"/>
      <c r="R28" s="932"/>
      <c r="S28" s="932"/>
      <c r="T28" s="932"/>
      <c r="U28" s="932"/>
      <c r="V28" s="932"/>
      <c r="W28" s="932"/>
      <c r="X28" s="932"/>
      <c r="Y28" s="932"/>
      <c r="Z28" s="932"/>
      <c r="AA28" s="932"/>
      <c r="AB28" s="932"/>
      <c r="AC28" s="932"/>
      <c r="AD28" s="932"/>
      <c r="AE28" s="932"/>
      <c r="AF28" s="932"/>
      <c r="AG28" s="932"/>
      <c r="AH28" s="932"/>
      <c r="AI28" s="932"/>
      <c r="AJ28" s="932"/>
      <c r="AK28" s="932"/>
      <c r="AL28" s="932"/>
      <c r="AM28" s="933"/>
    </row>
    <row r="29" spans="1:46" ht="12" customHeight="1">
      <c r="A29" s="69"/>
      <c r="B29" s="924" t="s">
        <v>186</v>
      </c>
      <c r="C29" s="925"/>
      <c r="D29" s="925"/>
      <c r="E29" s="925"/>
      <c r="F29" s="925"/>
      <c r="G29" s="925"/>
      <c r="H29" s="925"/>
      <c r="I29" s="925"/>
      <c r="J29" s="95"/>
      <c r="K29" s="910" t="s">
        <v>187</v>
      </c>
      <c r="L29" s="910"/>
      <c r="M29" s="910"/>
      <c r="N29" s="912">
        <f>宿泊者名簿!M6</f>
        <v>0</v>
      </c>
      <c r="O29" s="912"/>
      <c r="P29" s="937" t="s">
        <v>188</v>
      </c>
      <c r="Q29" s="937"/>
      <c r="R29" s="937">
        <f>宿泊者名簿!P6</f>
        <v>0</v>
      </c>
      <c r="S29" s="937"/>
      <c r="T29" s="937" t="s">
        <v>189</v>
      </c>
      <c r="U29" s="937"/>
      <c r="V29" s="912">
        <f>宿泊者名簿!R6</f>
        <v>0</v>
      </c>
      <c r="W29" s="912"/>
      <c r="X29" s="937" t="s">
        <v>190</v>
      </c>
      <c r="Y29" s="937"/>
      <c r="Z29" s="929" t="s">
        <v>191</v>
      </c>
      <c r="AA29" s="967" t="str">
        <f>TEXT(DATE(N29+2018,R29,V29),"aaa")</f>
        <v>木</v>
      </c>
      <c r="AB29" s="968" t="s">
        <v>192</v>
      </c>
      <c r="AC29" s="146"/>
      <c r="AD29" s="912"/>
      <c r="AE29" s="912"/>
      <c r="AF29" s="936">
        <f>活動申込!C12</f>
        <v>0</v>
      </c>
      <c r="AG29" s="937"/>
      <c r="AH29" s="937"/>
      <c r="AI29" s="937"/>
      <c r="AJ29" s="146"/>
      <c r="AK29" s="939" t="s">
        <v>193</v>
      </c>
      <c r="AL29" s="939"/>
      <c r="AM29" s="940"/>
      <c r="AS29" s="81"/>
    </row>
    <row r="30" spans="1:46" ht="12" customHeight="1">
      <c r="A30" s="69"/>
      <c r="B30" s="960"/>
      <c r="C30" s="961"/>
      <c r="D30" s="961"/>
      <c r="E30" s="961"/>
      <c r="F30" s="961"/>
      <c r="G30" s="961"/>
      <c r="H30" s="961"/>
      <c r="I30" s="961"/>
      <c r="J30" s="96"/>
      <c r="K30" s="911"/>
      <c r="L30" s="911"/>
      <c r="M30" s="911"/>
      <c r="N30" s="913"/>
      <c r="O30" s="913"/>
      <c r="P30" s="938"/>
      <c r="Q30" s="938"/>
      <c r="R30" s="938"/>
      <c r="S30" s="938"/>
      <c r="T30" s="938"/>
      <c r="U30" s="938"/>
      <c r="V30" s="913"/>
      <c r="W30" s="913"/>
      <c r="X30" s="938"/>
      <c r="Y30" s="938"/>
      <c r="Z30" s="944"/>
      <c r="AA30" s="913"/>
      <c r="AB30" s="957"/>
      <c r="AC30" s="157"/>
      <c r="AD30" s="913"/>
      <c r="AE30" s="913"/>
      <c r="AF30" s="938"/>
      <c r="AG30" s="938"/>
      <c r="AH30" s="938"/>
      <c r="AI30" s="938"/>
      <c r="AJ30" s="157"/>
      <c r="AK30" s="941"/>
      <c r="AL30" s="941"/>
      <c r="AM30" s="942"/>
      <c r="AS30" s="81"/>
      <c r="AT30" s="83"/>
    </row>
    <row r="31" spans="1:46" ht="12" customHeight="1">
      <c r="A31" s="69"/>
      <c r="B31" s="960"/>
      <c r="C31" s="961"/>
      <c r="D31" s="961"/>
      <c r="E31" s="961"/>
      <c r="F31" s="961"/>
      <c r="G31" s="961"/>
      <c r="H31" s="961"/>
      <c r="I31" s="961"/>
      <c r="J31" s="96"/>
      <c r="K31" s="911" t="s">
        <v>187</v>
      </c>
      <c r="L31" s="911"/>
      <c r="M31" s="911"/>
      <c r="N31" s="913">
        <f>宿泊者名簿!M6</f>
        <v>0</v>
      </c>
      <c r="O31" s="913"/>
      <c r="P31" s="938" t="s">
        <v>188</v>
      </c>
      <c r="Q31" s="938"/>
      <c r="R31" s="938" t="e">
        <f>MONTH(DATE(宿泊者名簿!M6,宿泊者名簿!P6,宿泊者名簿!R6)+宿泊者名簿!M9)</f>
        <v>#NUM!</v>
      </c>
      <c r="S31" s="938"/>
      <c r="T31" s="938" t="s">
        <v>189</v>
      </c>
      <c r="U31" s="938"/>
      <c r="V31" s="913" t="e">
        <f>DAY(DATE(宿泊者名簿!M6,宿泊者名簿!P6,宿泊者名簿!R6)+宿泊者名簿!M9)</f>
        <v>#NUM!</v>
      </c>
      <c r="W31" s="913"/>
      <c r="X31" s="938" t="s">
        <v>190</v>
      </c>
      <c r="Y31" s="938"/>
      <c r="Z31" s="944" t="s">
        <v>191</v>
      </c>
      <c r="AA31" s="955" t="e">
        <f>TEXT(DATE(N31+2018,R31,V31),"aaa")</f>
        <v>#NUM!</v>
      </c>
      <c r="AB31" s="957" t="s">
        <v>192</v>
      </c>
      <c r="AC31" s="157"/>
      <c r="AD31" s="913"/>
      <c r="AE31" s="913"/>
      <c r="AF31" s="959">
        <f>活動申込!R12</f>
        <v>0</v>
      </c>
      <c r="AG31" s="938"/>
      <c r="AH31" s="938"/>
      <c r="AI31" s="938"/>
      <c r="AJ31" s="157"/>
      <c r="AK31" s="941" t="s">
        <v>194</v>
      </c>
      <c r="AL31" s="941"/>
      <c r="AM31" s="942"/>
    </row>
    <row r="32" spans="1:46" ht="12" customHeight="1">
      <c r="A32" s="69"/>
      <c r="B32" s="926"/>
      <c r="C32" s="927"/>
      <c r="D32" s="927"/>
      <c r="E32" s="927"/>
      <c r="F32" s="927"/>
      <c r="G32" s="927"/>
      <c r="H32" s="927"/>
      <c r="I32" s="927"/>
      <c r="J32" s="97"/>
      <c r="K32" s="966"/>
      <c r="L32" s="966"/>
      <c r="M32" s="966"/>
      <c r="N32" s="914"/>
      <c r="O32" s="914"/>
      <c r="P32" s="943"/>
      <c r="Q32" s="943"/>
      <c r="R32" s="943"/>
      <c r="S32" s="943"/>
      <c r="T32" s="943"/>
      <c r="U32" s="943"/>
      <c r="V32" s="914"/>
      <c r="W32" s="914"/>
      <c r="X32" s="943"/>
      <c r="Y32" s="943"/>
      <c r="Z32" s="932"/>
      <c r="AA32" s="956"/>
      <c r="AB32" s="958"/>
      <c r="AC32" s="147"/>
      <c r="AD32" s="914"/>
      <c r="AE32" s="914"/>
      <c r="AF32" s="943"/>
      <c r="AG32" s="943"/>
      <c r="AH32" s="943"/>
      <c r="AI32" s="943"/>
      <c r="AJ32" s="147"/>
      <c r="AK32" s="945"/>
      <c r="AL32" s="945"/>
      <c r="AM32" s="946"/>
      <c r="AS32" s="81"/>
      <c r="AT32" s="83"/>
    </row>
    <row r="33" spans="1:46" ht="12" customHeight="1">
      <c r="A33" s="69"/>
      <c r="B33" s="947" t="s">
        <v>195</v>
      </c>
      <c r="C33" s="912"/>
      <c r="D33" s="912"/>
      <c r="E33" s="912"/>
      <c r="F33" s="912"/>
      <c r="G33" s="912"/>
      <c r="H33" s="912"/>
      <c r="I33" s="948"/>
      <c r="J33" s="951" t="s">
        <v>196</v>
      </c>
      <c r="K33" s="952"/>
      <c r="L33" s="912">
        <f>宿泊者名簿!R16</f>
        <v>0</v>
      </c>
      <c r="M33" s="912"/>
      <c r="N33" s="912"/>
      <c r="O33" s="937" t="s">
        <v>197</v>
      </c>
      <c r="P33" s="937"/>
      <c r="Q33" s="937" t="s">
        <v>198</v>
      </c>
      <c r="R33" s="937"/>
      <c r="S33" s="912" t="s">
        <v>199</v>
      </c>
      <c r="T33" s="912"/>
      <c r="U33" s="912">
        <f>宿泊者名簿!R17</f>
        <v>0</v>
      </c>
      <c r="V33" s="912"/>
      <c r="W33" s="912"/>
      <c r="X33" s="937" t="s">
        <v>197</v>
      </c>
      <c r="Y33" s="937"/>
      <c r="Z33" s="937" t="s">
        <v>198</v>
      </c>
      <c r="AA33" s="937"/>
      <c r="AB33" s="937" t="s">
        <v>200</v>
      </c>
      <c r="AC33" s="937"/>
      <c r="AD33" s="912">
        <f>L33+U33</f>
        <v>0</v>
      </c>
      <c r="AE33" s="912"/>
      <c r="AF33" s="912"/>
      <c r="AG33" s="937" t="s">
        <v>197</v>
      </c>
      <c r="AH33" s="937"/>
      <c r="AI33" s="962"/>
      <c r="AJ33" s="962"/>
      <c r="AK33" s="962"/>
      <c r="AL33" s="962"/>
      <c r="AM33" s="963"/>
    </row>
    <row r="34" spans="1:46" ht="12" customHeight="1">
      <c r="A34" s="69"/>
      <c r="B34" s="949"/>
      <c r="C34" s="913"/>
      <c r="D34" s="913"/>
      <c r="E34" s="913"/>
      <c r="F34" s="913"/>
      <c r="G34" s="913"/>
      <c r="H34" s="913"/>
      <c r="I34" s="950"/>
      <c r="J34" s="953"/>
      <c r="K34" s="954"/>
      <c r="L34" s="913"/>
      <c r="M34" s="913"/>
      <c r="N34" s="913"/>
      <c r="O34" s="938"/>
      <c r="P34" s="938"/>
      <c r="Q34" s="938"/>
      <c r="R34" s="938"/>
      <c r="S34" s="913"/>
      <c r="T34" s="913"/>
      <c r="U34" s="913"/>
      <c r="V34" s="913"/>
      <c r="W34" s="913"/>
      <c r="X34" s="938"/>
      <c r="Y34" s="938"/>
      <c r="Z34" s="938"/>
      <c r="AA34" s="938"/>
      <c r="AB34" s="938"/>
      <c r="AC34" s="938"/>
      <c r="AD34" s="913"/>
      <c r="AE34" s="913"/>
      <c r="AF34" s="913"/>
      <c r="AG34" s="938"/>
      <c r="AH34" s="938"/>
      <c r="AI34" s="964"/>
      <c r="AJ34" s="964"/>
      <c r="AK34" s="964"/>
      <c r="AL34" s="964"/>
      <c r="AM34" s="965"/>
    </row>
    <row r="35" spans="1:46" ht="12" customHeight="1">
      <c r="A35" s="69"/>
      <c r="B35" s="969" t="s">
        <v>201</v>
      </c>
      <c r="C35" s="925"/>
      <c r="D35" s="925"/>
      <c r="E35" s="925"/>
      <c r="F35" s="925"/>
      <c r="G35" s="925"/>
      <c r="H35" s="925"/>
      <c r="I35" s="925"/>
      <c r="J35" s="1009" t="s">
        <v>240</v>
      </c>
      <c r="K35" s="1010"/>
      <c r="L35" s="1011"/>
      <c r="M35" s="1012">
        <f>宿泊者名簿!D9</f>
        <v>0</v>
      </c>
      <c r="N35" s="1013"/>
      <c r="O35" s="1013"/>
      <c r="P35" s="1013"/>
      <c r="Q35" s="1013"/>
      <c r="R35" s="1013"/>
      <c r="S35" s="1013"/>
      <c r="T35" s="1013"/>
      <c r="U35" s="1013"/>
      <c r="V35" s="1013"/>
      <c r="W35" s="1013"/>
      <c r="X35" s="1014"/>
      <c r="Y35" s="148"/>
      <c r="Z35" s="948" t="s">
        <v>203</v>
      </c>
      <c r="AA35" s="925"/>
      <c r="AB35" s="925"/>
      <c r="AC35" s="970"/>
      <c r="AD35" s="910">
        <f>宿泊者名簿!I8</f>
        <v>0</v>
      </c>
      <c r="AE35" s="910"/>
      <c r="AF35" s="910"/>
      <c r="AG35" s="910"/>
      <c r="AH35" s="910"/>
      <c r="AI35" s="910"/>
      <c r="AJ35" s="910"/>
      <c r="AK35" s="910"/>
      <c r="AL35" s="910"/>
      <c r="AM35" s="974"/>
    </row>
    <row r="36" spans="1:46" ht="12" customHeight="1">
      <c r="A36" s="69"/>
      <c r="B36" s="960"/>
      <c r="C36" s="961"/>
      <c r="D36" s="961"/>
      <c r="E36" s="961"/>
      <c r="F36" s="961"/>
      <c r="G36" s="961"/>
      <c r="H36" s="961"/>
      <c r="I36" s="961"/>
      <c r="J36" s="1015" t="s">
        <v>241</v>
      </c>
      <c r="K36" s="911"/>
      <c r="L36" s="1016"/>
      <c r="M36" s="1015">
        <f>宿泊者名簿!D10</f>
        <v>0</v>
      </c>
      <c r="N36" s="911"/>
      <c r="O36" s="911"/>
      <c r="P36" s="911"/>
      <c r="Q36" s="911"/>
      <c r="R36" s="911"/>
      <c r="S36" s="911"/>
      <c r="T36" s="911"/>
      <c r="U36" s="911"/>
      <c r="V36" s="911"/>
      <c r="W36" s="911"/>
      <c r="X36" s="1016"/>
      <c r="Y36" s="149"/>
      <c r="Z36" s="950"/>
      <c r="AA36" s="961"/>
      <c r="AB36" s="961"/>
      <c r="AC36" s="971"/>
      <c r="AD36" s="911"/>
      <c r="AE36" s="911"/>
      <c r="AF36" s="911"/>
      <c r="AG36" s="911"/>
      <c r="AH36" s="911"/>
      <c r="AI36" s="911"/>
      <c r="AJ36" s="911"/>
      <c r="AK36" s="911"/>
      <c r="AL36" s="911"/>
      <c r="AM36" s="975"/>
      <c r="AS36" s="81"/>
      <c r="AT36" s="84"/>
    </row>
    <row r="37" spans="1:46" ht="12" customHeight="1" thickBot="1">
      <c r="A37" s="69"/>
      <c r="B37" s="926"/>
      <c r="C37" s="927"/>
      <c r="D37" s="927"/>
      <c r="E37" s="927"/>
      <c r="F37" s="927"/>
      <c r="G37" s="927"/>
      <c r="H37" s="927"/>
      <c r="I37" s="927"/>
      <c r="J37" s="1017"/>
      <c r="K37" s="966"/>
      <c r="L37" s="1018"/>
      <c r="M37" s="1017"/>
      <c r="N37" s="966"/>
      <c r="O37" s="966"/>
      <c r="P37" s="966"/>
      <c r="Q37" s="966"/>
      <c r="R37" s="966"/>
      <c r="S37" s="966"/>
      <c r="T37" s="966"/>
      <c r="U37" s="966"/>
      <c r="V37" s="966"/>
      <c r="W37" s="966"/>
      <c r="X37" s="1018"/>
      <c r="Y37" s="150"/>
      <c r="Z37" s="972"/>
      <c r="AA37" s="927"/>
      <c r="AB37" s="927"/>
      <c r="AC37" s="973"/>
      <c r="AD37" s="911"/>
      <c r="AE37" s="911"/>
      <c r="AF37" s="911"/>
      <c r="AG37" s="911"/>
      <c r="AH37" s="911"/>
      <c r="AI37" s="911"/>
      <c r="AJ37" s="911"/>
      <c r="AK37" s="911"/>
      <c r="AL37" s="911"/>
      <c r="AM37" s="975"/>
    </row>
    <row r="38" spans="1:46" ht="10.15" customHeight="1">
      <c r="A38" s="69"/>
      <c r="B38" s="976" t="s">
        <v>242</v>
      </c>
      <c r="C38" s="977"/>
      <c r="D38" s="977"/>
      <c r="E38" s="977"/>
      <c r="F38" s="982" t="s">
        <v>205</v>
      </c>
      <c r="G38" s="983"/>
      <c r="H38" s="983"/>
      <c r="I38" s="984"/>
      <c r="J38" s="991" t="s">
        <v>206</v>
      </c>
      <c r="K38" s="991"/>
      <c r="L38" s="991"/>
      <c r="M38" s="991"/>
      <c r="N38" s="991"/>
      <c r="O38" s="992" t="s">
        <v>207</v>
      </c>
      <c r="P38" s="993"/>
      <c r="Q38" s="993"/>
      <c r="R38" s="993"/>
      <c r="S38" s="993"/>
      <c r="T38" s="993"/>
      <c r="U38" s="993"/>
      <c r="V38" s="993"/>
      <c r="W38" s="993"/>
      <c r="X38" s="993"/>
      <c r="Y38" s="993"/>
      <c r="Z38" s="993"/>
      <c r="AA38" s="993"/>
      <c r="AB38" s="993"/>
      <c r="AC38" s="993"/>
      <c r="AD38" s="993"/>
      <c r="AE38" s="993"/>
      <c r="AF38" s="993"/>
      <c r="AG38" s="993"/>
      <c r="AH38" s="994"/>
      <c r="AI38" s="998" t="s">
        <v>208</v>
      </c>
      <c r="AJ38" s="999"/>
      <c r="AK38" s="999"/>
      <c r="AL38" s="999"/>
      <c r="AM38" s="1000"/>
    </row>
    <row r="39" spans="1:46" ht="10.15" customHeight="1">
      <c r="A39" s="69"/>
      <c r="B39" s="978"/>
      <c r="C39" s="979"/>
      <c r="D39" s="979"/>
      <c r="E39" s="979"/>
      <c r="F39" s="985"/>
      <c r="G39" s="986"/>
      <c r="H39" s="986"/>
      <c r="I39" s="987"/>
      <c r="J39" s="991"/>
      <c r="K39" s="991"/>
      <c r="L39" s="991"/>
      <c r="M39" s="991"/>
      <c r="N39" s="991"/>
      <c r="O39" s="995"/>
      <c r="P39" s="996"/>
      <c r="Q39" s="996"/>
      <c r="R39" s="996"/>
      <c r="S39" s="996"/>
      <c r="T39" s="996"/>
      <c r="U39" s="996"/>
      <c r="V39" s="996"/>
      <c r="W39" s="996"/>
      <c r="X39" s="996"/>
      <c r="Y39" s="996"/>
      <c r="Z39" s="996"/>
      <c r="AA39" s="996"/>
      <c r="AB39" s="996"/>
      <c r="AC39" s="996"/>
      <c r="AD39" s="996"/>
      <c r="AE39" s="996"/>
      <c r="AF39" s="996"/>
      <c r="AG39" s="996"/>
      <c r="AH39" s="997"/>
      <c r="AI39" s="978"/>
      <c r="AJ39" s="979"/>
      <c r="AK39" s="979"/>
      <c r="AL39" s="979"/>
      <c r="AM39" s="1001"/>
    </row>
    <row r="40" spans="1:46" ht="10.15" customHeight="1">
      <c r="A40" s="69"/>
      <c r="B40" s="978"/>
      <c r="C40" s="979"/>
      <c r="D40" s="979"/>
      <c r="E40" s="979"/>
      <c r="F40" s="985"/>
      <c r="G40" s="986"/>
      <c r="H40" s="986"/>
      <c r="I40" s="987"/>
      <c r="J40" s="991"/>
      <c r="K40" s="991"/>
      <c r="L40" s="991"/>
      <c r="M40" s="991"/>
      <c r="N40" s="991"/>
      <c r="O40" s="1003" t="s">
        <v>209</v>
      </c>
      <c r="P40" s="962"/>
      <c r="Q40" s="962"/>
      <c r="R40" s="962"/>
      <c r="S40" s="1004"/>
      <c r="T40" s="962" t="s">
        <v>210</v>
      </c>
      <c r="U40" s="962"/>
      <c r="V40" s="962"/>
      <c r="W40" s="962"/>
      <c r="X40" s="962"/>
      <c r="Y40" s="1003" t="s">
        <v>211</v>
      </c>
      <c r="Z40" s="962"/>
      <c r="AA40" s="962"/>
      <c r="AB40" s="962"/>
      <c r="AC40" s="1004"/>
      <c r="AD40" s="962" t="s">
        <v>212</v>
      </c>
      <c r="AE40" s="962"/>
      <c r="AF40" s="962"/>
      <c r="AG40" s="962"/>
      <c r="AH40" s="963"/>
      <c r="AI40" s="978"/>
      <c r="AJ40" s="979"/>
      <c r="AK40" s="979"/>
      <c r="AL40" s="979"/>
      <c r="AM40" s="1001"/>
    </row>
    <row r="41" spans="1:46" ht="10.15" customHeight="1">
      <c r="A41" s="69"/>
      <c r="B41" s="980"/>
      <c r="C41" s="981"/>
      <c r="D41" s="981"/>
      <c r="E41" s="981"/>
      <c r="F41" s="988"/>
      <c r="G41" s="989"/>
      <c r="H41" s="989"/>
      <c r="I41" s="990"/>
      <c r="J41" s="991"/>
      <c r="K41" s="991"/>
      <c r="L41" s="991"/>
      <c r="M41" s="991"/>
      <c r="N41" s="991"/>
      <c r="O41" s="1005"/>
      <c r="P41" s="1006"/>
      <c r="Q41" s="1006"/>
      <c r="R41" s="1006"/>
      <c r="S41" s="1007"/>
      <c r="T41" s="1006"/>
      <c r="U41" s="1006"/>
      <c r="V41" s="1006"/>
      <c r="W41" s="1006"/>
      <c r="X41" s="1006"/>
      <c r="Y41" s="1005"/>
      <c r="Z41" s="1006"/>
      <c r="AA41" s="1006"/>
      <c r="AB41" s="1006"/>
      <c r="AC41" s="1007"/>
      <c r="AD41" s="1006"/>
      <c r="AE41" s="1006"/>
      <c r="AF41" s="1006"/>
      <c r="AG41" s="1006"/>
      <c r="AH41" s="1008"/>
      <c r="AI41" s="980"/>
      <c r="AJ41" s="981"/>
      <c r="AK41" s="981"/>
      <c r="AL41" s="981"/>
      <c r="AM41" s="1002"/>
      <c r="AS41" s="81"/>
    </row>
    <row r="42" spans="1:46" ht="14.25" customHeight="1">
      <c r="A42" s="69"/>
      <c r="B42" s="1019" t="s">
        <v>224</v>
      </c>
      <c r="C42" s="983"/>
      <c r="D42" s="983"/>
      <c r="E42" s="984"/>
      <c r="F42" s="106"/>
      <c r="G42" s="107"/>
      <c r="H42" s="107"/>
      <c r="I42" s="108"/>
      <c r="J42" s="106" t="s">
        <v>196</v>
      </c>
      <c r="K42" s="1023">
        <f>COUNTIF(宿泊者名簿!$Z$22:$Z$421,1)</f>
        <v>0</v>
      </c>
      <c r="L42" s="1023"/>
      <c r="M42" s="1023"/>
      <c r="N42" s="86" t="s">
        <v>197</v>
      </c>
      <c r="O42" s="1025">
        <f>COUNTIF(宿泊者名簿!$F$22:$F$421,2)+COUNTIF(宿泊者名簿!$F$22:$F$421,3)</f>
        <v>0</v>
      </c>
      <c r="P42" s="1026"/>
      <c r="Q42" s="1026"/>
      <c r="R42" s="1026"/>
      <c r="S42" s="1027"/>
      <c r="T42" s="1026">
        <f>COUNTIF(宿泊者名簿!$F$22:$F$421,4)</f>
        <v>0</v>
      </c>
      <c r="U42" s="1026"/>
      <c r="V42" s="1026"/>
      <c r="W42" s="1026"/>
      <c r="X42" s="1026"/>
      <c r="Y42" s="1025">
        <f>COUNTIF(宿泊者名簿!$F$22:$F$421,5)+COUNTIF(宿泊者名簿!$F$22:$F$421,6)+COUNTIF(宿泊者名簿!$F$22:$F$421,7)</f>
        <v>0</v>
      </c>
      <c r="Z42" s="1026"/>
      <c r="AA42" s="1026"/>
      <c r="AB42" s="1026"/>
      <c r="AC42" s="1027"/>
      <c r="AD42" s="1026">
        <f>COUNTIF(宿泊者名簿!$F$22:$F$421,1)</f>
        <v>0</v>
      </c>
      <c r="AE42" s="1026"/>
      <c r="AF42" s="1026"/>
      <c r="AG42" s="1026"/>
      <c r="AH42" s="1034"/>
      <c r="AI42" s="912"/>
      <c r="AJ42" s="912"/>
      <c r="AK42" s="912"/>
      <c r="AL42" s="912"/>
      <c r="AM42" s="948"/>
      <c r="AS42" s="87"/>
    </row>
    <row r="43" spans="1:46" ht="14.25" customHeight="1">
      <c r="A43" s="69"/>
      <c r="B43" s="1020"/>
      <c r="C43" s="986"/>
      <c r="D43" s="986"/>
      <c r="E43" s="987"/>
      <c r="F43" s="116">
        <f>宿泊者名簿!P6</f>
        <v>0</v>
      </c>
      <c r="G43" s="88" t="s">
        <v>189</v>
      </c>
      <c r="H43" s="112">
        <f>宿泊者名簿!R6</f>
        <v>0</v>
      </c>
      <c r="I43" s="89" t="s">
        <v>190</v>
      </c>
      <c r="J43" s="151" t="s">
        <v>199</v>
      </c>
      <c r="K43" s="1037">
        <f>COUNTIF(宿泊者名簿!$Z$22:$Z$421,2)</f>
        <v>0</v>
      </c>
      <c r="L43" s="1037"/>
      <c r="M43" s="1037"/>
      <c r="N43" s="91" t="s">
        <v>197</v>
      </c>
      <c r="O43" s="1028"/>
      <c r="P43" s="1029"/>
      <c r="Q43" s="1029"/>
      <c r="R43" s="1029"/>
      <c r="S43" s="1030"/>
      <c r="T43" s="1029"/>
      <c r="U43" s="1029"/>
      <c r="V43" s="1029"/>
      <c r="W43" s="1029"/>
      <c r="X43" s="1029"/>
      <c r="Y43" s="1028"/>
      <c r="Z43" s="1029"/>
      <c r="AA43" s="1029"/>
      <c r="AB43" s="1029"/>
      <c r="AC43" s="1030"/>
      <c r="AD43" s="1029"/>
      <c r="AE43" s="1029"/>
      <c r="AF43" s="1029"/>
      <c r="AG43" s="1029"/>
      <c r="AH43" s="1035"/>
      <c r="AI43" s="913"/>
      <c r="AJ43" s="913"/>
      <c r="AK43" s="913"/>
      <c r="AL43" s="913"/>
      <c r="AM43" s="950"/>
      <c r="AS43" s="81"/>
    </row>
    <row r="44" spans="1:46" ht="14.25" customHeight="1">
      <c r="A44" s="69"/>
      <c r="B44" s="1021"/>
      <c r="C44" s="989"/>
      <c r="D44" s="989"/>
      <c r="E44" s="990"/>
      <c r="F44" s="109"/>
      <c r="G44" s="110"/>
      <c r="H44" s="110"/>
      <c r="I44" s="111"/>
      <c r="J44" s="109" t="s">
        <v>200</v>
      </c>
      <c r="K44" s="1039">
        <f>SUM(K42:M43)</f>
        <v>0</v>
      </c>
      <c r="L44" s="1039"/>
      <c r="M44" s="1039"/>
      <c r="N44" s="93" t="s">
        <v>197</v>
      </c>
      <c r="O44" s="1031"/>
      <c r="P44" s="1032"/>
      <c r="Q44" s="1032"/>
      <c r="R44" s="1032"/>
      <c r="S44" s="1033"/>
      <c r="T44" s="1032"/>
      <c r="U44" s="1032"/>
      <c r="V44" s="1032"/>
      <c r="W44" s="1032"/>
      <c r="X44" s="1032"/>
      <c r="Y44" s="1031"/>
      <c r="Z44" s="1032"/>
      <c r="AA44" s="1032"/>
      <c r="AB44" s="1032"/>
      <c r="AC44" s="1033"/>
      <c r="AD44" s="1032"/>
      <c r="AE44" s="1032"/>
      <c r="AF44" s="1032"/>
      <c r="AG44" s="1032"/>
      <c r="AH44" s="1036"/>
      <c r="AI44" s="914"/>
      <c r="AJ44" s="914"/>
      <c r="AK44" s="914"/>
      <c r="AL44" s="914"/>
      <c r="AM44" s="972"/>
      <c r="AS44" s="94"/>
    </row>
    <row r="45" spans="1:46" ht="14.25" customHeight="1">
      <c r="A45" s="69"/>
      <c r="B45" s="1019" t="s">
        <v>224</v>
      </c>
      <c r="C45" s="983"/>
      <c r="D45" s="983"/>
      <c r="E45" s="984"/>
      <c r="F45" s="1022"/>
      <c r="G45" s="1023"/>
      <c r="H45" s="1023"/>
      <c r="I45" s="1024"/>
      <c r="J45" s="106" t="s">
        <v>196</v>
      </c>
      <c r="K45" s="1023">
        <f>COUNTIF(宿泊者名簿!$AA$22:$AA$421,1)</f>
        <v>0</v>
      </c>
      <c r="L45" s="1023"/>
      <c r="M45" s="1023"/>
      <c r="N45" s="86" t="s">
        <v>197</v>
      </c>
      <c r="O45" s="1025">
        <f>COUNTIF(宿泊者名簿!$G$22:$G$421,2)+COUNTIF(宿泊者名簿!$G$22:$G$421,3)</f>
        <v>0</v>
      </c>
      <c r="P45" s="1026"/>
      <c r="Q45" s="1026"/>
      <c r="R45" s="1026"/>
      <c r="S45" s="1027"/>
      <c r="T45" s="1026">
        <f>COUNTIF(宿泊者名簿!$G$22:$G$421,4)</f>
        <v>0</v>
      </c>
      <c r="U45" s="1026"/>
      <c r="V45" s="1026"/>
      <c r="W45" s="1026"/>
      <c r="X45" s="1026"/>
      <c r="Y45" s="1025">
        <f>COUNTIF(宿泊者名簿!$G$22:$G$421,5)+COUNTIF(宿泊者名簿!$G$22:$G$421,6)+COUNTIF(宿泊者名簿!$G$22:$G$421,7)</f>
        <v>0</v>
      </c>
      <c r="Z45" s="1026"/>
      <c r="AA45" s="1026"/>
      <c r="AB45" s="1026"/>
      <c r="AC45" s="1027"/>
      <c r="AD45" s="1026">
        <f>COUNTIF(宿泊者名簿!$G$22:$G$421,1)</f>
        <v>0</v>
      </c>
      <c r="AE45" s="1026"/>
      <c r="AF45" s="1026"/>
      <c r="AG45" s="1026"/>
      <c r="AH45" s="1034"/>
      <c r="AI45" s="912"/>
      <c r="AJ45" s="912"/>
      <c r="AK45" s="912"/>
      <c r="AL45" s="912"/>
      <c r="AM45" s="948"/>
      <c r="AS45" s="94"/>
    </row>
    <row r="46" spans="1:46" ht="14.25" customHeight="1">
      <c r="A46" s="69"/>
      <c r="B46" s="1020"/>
      <c r="C46" s="986"/>
      <c r="D46" s="986"/>
      <c r="E46" s="987"/>
      <c r="F46" s="116" t="str">
        <f>宿泊者名簿!P7</f>
        <v/>
      </c>
      <c r="G46" s="88" t="s">
        <v>189</v>
      </c>
      <c r="H46" s="112" t="str">
        <f>宿泊者名簿!R7</f>
        <v/>
      </c>
      <c r="I46" s="89" t="s">
        <v>190</v>
      </c>
      <c r="J46" s="151" t="s">
        <v>199</v>
      </c>
      <c r="K46" s="1037">
        <f>COUNTIF(宿泊者名簿!$AA$22:$AA$421,2)</f>
        <v>0</v>
      </c>
      <c r="L46" s="1037"/>
      <c r="M46" s="1037"/>
      <c r="N46" s="91" t="s">
        <v>197</v>
      </c>
      <c r="O46" s="1028"/>
      <c r="P46" s="1029"/>
      <c r="Q46" s="1029"/>
      <c r="R46" s="1029"/>
      <c r="S46" s="1030"/>
      <c r="T46" s="1029"/>
      <c r="U46" s="1029"/>
      <c r="V46" s="1029"/>
      <c r="W46" s="1029"/>
      <c r="X46" s="1029"/>
      <c r="Y46" s="1028"/>
      <c r="Z46" s="1029"/>
      <c r="AA46" s="1029"/>
      <c r="AB46" s="1029"/>
      <c r="AC46" s="1030"/>
      <c r="AD46" s="1029"/>
      <c r="AE46" s="1029"/>
      <c r="AF46" s="1029"/>
      <c r="AG46" s="1029"/>
      <c r="AH46" s="1035"/>
      <c r="AI46" s="913"/>
      <c r="AJ46" s="913"/>
      <c r="AK46" s="913"/>
      <c r="AL46" s="913"/>
      <c r="AM46" s="950"/>
      <c r="AS46" s="94"/>
    </row>
    <row r="47" spans="1:46" ht="14.25" customHeight="1">
      <c r="A47" s="69"/>
      <c r="B47" s="1021"/>
      <c r="C47" s="989"/>
      <c r="D47" s="989"/>
      <c r="E47" s="990"/>
      <c r="F47" s="1038"/>
      <c r="G47" s="1039"/>
      <c r="H47" s="1039"/>
      <c r="I47" s="1040"/>
      <c r="J47" s="109" t="s">
        <v>200</v>
      </c>
      <c r="K47" s="1039">
        <f>SUM(K45:M46)</f>
        <v>0</v>
      </c>
      <c r="L47" s="1039"/>
      <c r="M47" s="1039"/>
      <c r="N47" s="93" t="s">
        <v>197</v>
      </c>
      <c r="O47" s="1031"/>
      <c r="P47" s="1032"/>
      <c r="Q47" s="1032"/>
      <c r="R47" s="1032"/>
      <c r="S47" s="1033"/>
      <c r="T47" s="1032"/>
      <c r="U47" s="1032"/>
      <c r="V47" s="1032"/>
      <c r="W47" s="1032"/>
      <c r="X47" s="1032"/>
      <c r="Y47" s="1031"/>
      <c r="Z47" s="1032"/>
      <c r="AA47" s="1032"/>
      <c r="AB47" s="1032"/>
      <c r="AC47" s="1033"/>
      <c r="AD47" s="1032"/>
      <c r="AE47" s="1032"/>
      <c r="AF47" s="1032"/>
      <c r="AG47" s="1032"/>
      <c r="AH47" s="1036"/>
      <c r="AI47" s="914"/>
      <c r="AJ47" s="914"/>
      <c r="AK47" s="914"/>
      <c r="AL47" s="914"/>
      <c r="AM47" s="972"/>
      <c r="AS47" s="94"/>
    </row>
    <row r="48" spans="1:46" ht="14.25" customHeight="1">
      <c r="A48" s="69"/>
      <c r="B48" s="1019" t="s">
        <v>224</v>
      </c>
      <c r="C48" s="983"/>
      <c r="D48" s="983"/>
      <c r="E48" s="984"/>
      <c r="F48" s="1022"/>
      <c r="G48" s="1023"/>
      <c r="H48" s="1023"/>
      <c r="I48" s="1024"/>
      <c r="J48" s="106" t="s">
        <v>196</v>
      </c>
      <c r="K48" s="1023">
        <f>COUNTIF(宿泊者名簿!$AB$22:$AB$421,1)</f>
        <v>0</v>
      </c>
      <c r="L48" s="1023"/>
      <c r="M48" s="1023"/>
      <c r="N48" s="86" t="s">
        <v>197</v>
      </c>
      <c r="O48" s="1025">
        <f>COUNTIF(宿泊者名簿!$H$22:$H$421,2)+COUNTIF(宿泊者名簿!$H$22:$H$421,3)</f>
        <v>0</v>
      </c>
      <c r="P48" s="1026"/>
      <c r="Q48" s="1026"/>
      <c r="R48" s="1026"/>
      <c r="S48" s="1027"/>
      <c r="T48" s="1026">
        <f>COUNTIF(宿泊者名簿!$H$22:$H$421,4)</f>
        <v>0</v>
      </c>
      <c r="U48" s="1026"/>
      <c r="V48" s="1026"/>
      <c r="W48" s="1026"/>
      <c r="X48" s="1026"/>
      <c r="Y48" s="1025">
        <f>COUNTIF(宿泊者名簿!$H$22:$H$421,5)+COUNTIF(宿泊者名簿!$H$22:$H$421,6)+COUNTIF(宿泊者名簿!$H$22:$H$421,7)</f>
        <v>0</v>
      </c>
      <c r="Z48" s="1026"/>
      <c r="AA48" s="1026"/>
      <c r="AB48" s="1026"/>
      <c r="AC48" s="1027"/>
      <c r="AD48" s="1026">
        <f>COUNTIF(宿泊者名簿!$H$22:$H$421,1)</f>
        <v>0</v>
      </c>
      <c r="AE48" s="1026"/>
      <c r="AF48" s="1026"/>
      <c r="AG48" s="1026"/>
      <c r="AH48" s="1034"/>
      <c r="AI48" s="912"/>
      <c r="AJ48" s="912"/>
      <c r="AK48" s="912"/>
      <c r="AL48" s="912"/>
      <c r="AM48" s="948"/>
      <c r="AS48" s="94"/>
    </row>
    <row r="49" spans="1:39" ht="14.25" customHeight="1">
      <c r="A49" s="69"/>
      <c r="B49" s="1020"/>
      <c r="C49" s="986"/>
      <c r="D49" s="986"/>
      <c r="E49" s="987"/>
      <c r="F49" s="115" t="str">
        <f>宿泊者名簿!P8</f>
        <v/>
      </c>
      <c r="G49" s="113" t="s">
        <v>189</v>
      </c>
      <c r="H49" s="117" t="str">
        <f>宿泊者名簿!R8</f>
        <v/>
      </c>
      <c r="I49" s="114" t="s">
        <v>190</v>
      </c>
      <c r="J49" s="151" t="s">
        <v>199</v>
      </c>
      <c r="K49" s="1037">
        <f>COUNTIF(宿泊者名簿!$AB$22:$AB$421,2)</f>
        <v>0</v>
      </c>
      <c r="L49" s="1037"/>
      <c r="M49" s="1037"/>
      <c r="N49" s="91" t="s">
        <v>197</v>
      </c>
      <c r="O49" s="1028"/>
      <c r="P49" s="1029"/>
      <c r="Q49" s="1029"/>
      <c r="R49" s="1029"/>
      <c r="S49" s="1030"/>
      <c r="T49" s="1029"/>
      <c r="U49" s="1029"/>
      <c r="V49" s="1029"/>
      <c r="W49" s="1029"/>
      <c r="X49" s="1029"/>
      <c r="Y49" s="1028"/>
      <c r="Z49" s="1029"/>
      <c r="AA49" s="1029"/>
      <c r="AB49" s="1029"/>
      <c r="AC49" s="1030"/>
      <c r="AD49" s="1029"/>
      <c r="AE49" s="1029"/>
      <c r="AF49" s="1029"/>
      <c r="AG49" s="1029"/>
      <c r="AH49" s="1035"/>
      <c r="AI49" s="913"/>
      <c r="AJ49" s="913"/>
      <c r="AK49" s="913"/>
      <c r="AL49" s="913"/>
      <c r="AM49" s="950"/>
    </row>
    <row r="50" spans="1:39" ht="14.25" customHeight="1">
      <c r="A50" s="69"/>
      <c r="B50" s="1021"/>
      <c r="C50" s="989"/>
      <c r="D50" s="989"/>
      <c r="E50" s="990"/>
      <c r="F50" s="1041"/>
      <c r="G50" s="1042"/>
      <c r="H50" s="1042"/>
      <c r="I50" s="1043"/>
      <c r="J50" s="109" t="s">
        <v>200</v>
      </c>
      <c r="K50" s="1039">
        <f>SUM(K48:M49)</f>
        <v>0</v>
      </c>
      <c r="L50" s="1039"/>
      <c r="M50" s="1039"/>
      <c r="N50" s="93" t="s">
        <v>197</v>
      </c>
      <c r="O50" s="1031"/>
      <c r="P50" s="1032"/>
      <c r="Q50" s="1032"/>
      <c r="R50" s="1032"/>
      <c r="S50" s="1033"/>
      <c r="T50" s="1032"/>
      <c r="U50" s="1032"/>
      <c r="V50" s="1032"/>
      <c r="W50" s="1032"/>
      <c r="X50" s="1032"/>
      <c r="Y50" s="1031"/>
      <c r="Z50" s="1032"/>
      <c r="AA50" s="1032"/>
      <c r="AB50" s="1032"/>
      <c r="AC50" s="1033"/>
      <c r="AD50" s="1032"/>
      <c r="AE50" s="1032"/>
      <c r="AF50" s="1032"/>
      <c r="AG50" s="1032"/>
      <c r="AH50" s="1036"/>
      <c r="AI50" s="914"/>
      <c r="AJ50" s="914"/>
      <c r="AK50" s="914"/>
      <c r="AL50" s="914"/>
      <c r="AM50" s="972"/>
    </row>
    <row r="51" spans="1:39" ht="14.25" customHeight="1">
      <c r="A51" s="69"/>
      <c r="B51" s="1019" t="s">
        <v>224</v>
      </c>
      <c r="C51" s="983"/>
      <c r="D51" s="983"/>
      <c r="E51" s="984"/>
      <c r="F51" s="1044"/>
      <c r="G51" s="1045"/>
      <c r="H51" s="1045"/>
      <c r="I51" s="1046"/>
      <c r="J51" s="106" t="s">
        <v>196</v>
      </c>
      <c r="K51" s="1023">
        <f>COUNTIF(宿泊者名簿!$AC$22:$AC$421,1)</f>
        <v>0</v>
      </c>
      <c r="L51" s="1023"/>
      <c r="M51" s="1023"/>
      <c r="N51" s="86" t="s">
        <v>197</v>
      </c>
      <c r="O51" s="1025">
        <f>COUNTIF(宿泊者名簿!$I$22:$I$421,2)+COUNTIF(宿泊者名簿!$I$22:$I$421,3)</f>
        <v>0</v>
      </c>
      <c r="P51" s="1026"/>
      <c r="Q51" s="1026"/>
      <c r="R51" s="1026"/>
      <c r="S51" s="1027"/>
      <c r="T51" s="1026">
        <f>COUNTIF(宿泊者名簿!$I$22:$I$421,4)</f>
        <v>0</v>
      </c>
      <c r="U51" s="1026"/>
      <c r="V51" s="1026"/>
      <c r="W51" s="1026"/>
      <c r="X51" s="1026"/>
      <c r="Y51" s="1025">
        <f>COUNTIF(宿泊者名簿!$I$22:$I$421,5)+COUNTIF(宿泊者名簿!$I$22:$I$421,6)+COUNTIF(宿泊者名簿!$I$22:$I$421,7)</f>
        <v>0</v>
      </c>
      <c r="Z51" s="1026"/>
      <c r="AA51" s="1026"/>
      <c r="AB51" s="1026"/>
      <c r="AC51" s="1027"/>
      <c r="AD51" s="1026">
        <f>COUNTIF(宿泊者名簿!$I$22:$I$421,1)</f>
        <v>0</v>
      </c>
      <c r="AE51" s="1026"/>
      <c r="AF51" s="1026"/>
      <c r="AG51" s="1026"/>
      <c r="AH51" s="1034"/>
      <c r="AI51" s="912"/>
      <c r="AJ51" s="912"/>
      <c r="AK51" s="912"/>
      <c r="AL51" s="912"/>
      <c r="AM51" s="948"/>
    </row>
    <row r="52" spans="1:39" ht="14.25" customHeight="1">
      <c r="A52" s="69"/>
      <c r="B52" s="1020"/>
      <c r="C52" s="986"/>
      <c r="D52" s="986"/>
      <c r="E52" s="987"/>
      <c r="F52" s="115" t="str">
        <f>宿泊者名簿!P9</f>
        <v/>
      </c>
      <c r="G52" s="113" t="s">
        <v>189</v>
      </c>
      <c r="H52" s="117" t="str">
        <f>宿泊者名簿!R9</f>
        <v/>
      </c>
      <c r="I52" s="114" t="s">
        <v>190</v>
      </c>
      <c r="J52" s="151" t="s">
        <v>199</v>
      </c>
      <c r="K52" s="1037">
        <f>COUNTIF(宿泊者名簿!$AC$22:$AC$421,2)</f>
        <v>0</v>
      </c>
      <c r="L52" s="1037"/>
      <c r="M52" s="1037"/>
      <c r="N52" s="91" t="s">
        <v>197</v>
      </c>
      <c r="O52" s="1028"/>
      <c r="P52" s="1029"/>
      <c r="Q52" s="1029"/>
      <c r="R52" s="1029"/>
      <c r="S52" s="1030"/>
      <c r="T52" s="1029"/>
      <c r="U52" s="1029"/>
      <c r="V52" s="1029"/>
      <c r="W52" s="1029"/>
      <c r="X52" s="1029"/>
      <c r="Y52" s="1028"/>
      <c r="Z52" s="1029"/>
      <c r="AA52" s="1029"/>
      <c r="AB52" s="1029"/>
      <c r="AC52" s="1030"/>
      <c r="AD52" s="1029"/>
      <c r="AE52" s="1029"/>
      <c r="AF52" s="1029"/>
      <c r="AG52" s="1029"/>
      <c r="AH52" s="1035"/>
      <c r="AI52" s="913"/>
      <c r="AJ52" s="913"/>
      <c r="AK52" s="913"/>
      <c r="AL52" s="913"/>
      <c r="AM52" s="950"/>
    </row>
    <row r="53" spans="1:39" ht="14.25" customHeight="1">
      <c r="A53" s="69"/>
      <c r="B53" s="1021"/>
      <c r="C53" s="989"/>
      <c r="D53" s="989"/>
      <c r="E53" s="990"/>
      <c r="F53" s="1041"/>
      <c r="G53" s="1042"/>
      <c r="H53" s="1042"/>
      <c r="I53" s="1043"/>
      <c r="J53" s="109" t="s">
        <v>200</v>
      </c>
      <c r="K53" s="1039">
        <f>SUM(K51:M52)</f>
        <v>0</v>
      </c>
      <c r="L53" s="1039"/>
      <c r="M53" s="1039"/>
      <c r="N53" s="93" t="s">
        <v>197</v>
      </c>
      <c r="O53" s="1031"/>
      <c r="P53" s="1032"/>
      <c r="Q53" s="1032"/>
      <c r="R53" s="1032"/>
      <c r="S53" s="1033"/>
      <c r="T53" s="1032"/>
      <c r="U53" s="1032"/>
      <c r="V53" s="1032"/>
      <c r="W53" s="1032"/>
      <c r="X53" s="1032"/>
      <c r="Y53" s="1031"/>
      <c r="Z53" s="1032"/>
      <c r="AA53" s="1032"/>
      <c r="AB53" s="1032"/>
      <c r="AC53" s="1033"/>
      <c r="AD53" s="1032"/>
      <c r="AE53" s="1032"/>
      <c r="AF53" s="1032"/>
      <c r="AG53" s="1032"/>
      <c r="AH53" s="1036"/>
      <c r="AI53" s="914"/>
      <c r="AJ53" s="914"/>
      <c r="AK53" s="914"/>
      <c r="AL53" s="914"/>
      <c r="AM53" s="972"/>
    </row>
    <row r="54" spans="1:39" ht="12" customHeight="1">
      <c r="A54" s="69"/>
      <c r="B54" s="1058" t="s">
        <v>213</v>
      </c>
      <c r="C54" s="1059"/>
      <c r="D54" s="1059"/>
      <c r="E54" s="1059"/>
      <c r="F54" s="1059"/>
      <c r="G54" s="1059"/>
      <c r="H54" s="1059"/>
      <c r="I54" s="1059"/>
      <c r="J54" s="1025" t="str">
        <f>宿泊者名簿!J12&amp;" "&amp;宿泊者名簿!L12&amp;" "&amp;宿泊者名簿!N12&amp;" "&amp;宿泊者名簿!P12&amp;" "&amp;宿泊者名簿!R12</f>
        <v xml:space="preserve">    </v>
      </c>
      <c r="K54" s="1026"/>
      <c r="L54" s="1026"/>
      <c r="M54" s="1026"/>
      <c r="N54" s="1026"/>
      <c r="O54" s="1026"/>
      <c r="P54" s="1026"/>
      <c r="Q54" s="1026"/>
      <c r="R54" s="1026"/>
      <c r="S54" s="1026"/>
      <c r="T54" s="1026"/>
      <c r="U54" s="1026"/>
      <c r="V54" s="1026"/>
      <c r="W54" s="1026"/>
      <c r="X54" s="1026"/>
      <c r="Y54" s="1026"/>
      <c r="Z54" s="1026"/>
      <c r="AA54" s="1026"/>
      <c r="AB54" s="1026"/>
      <c r="AC54" s="1026"/>
      <c r="AD54" s="1026"/>
      <c r="AE54" s="1026"/>
      <c r="AF54" s="1026"/>
      <c r="AG54" s="1026"/>
      <c r="AH54" s="1034"/>
      <c r="AI54" s="1047" t="s">
        <v>214</v>
      </c>
      <c r="AJ54" s="1047"/>
      <c r="AK54" s="1047"/>
      <c r="AL54" s="1047"/>
      <c r="AM54" s="1048"/>
    </row>
    <row r="55" spans="1:39" ht="12" customHeight="1">
      <c r="A55" s="69"/>
      <c r="B55" s="1060"/>
      <c r="C55" s="1059"/>
      <c r="D55" s="1059"/>
      <c r="E55" s="1059"/>
      <c r="F55" s="1059"/>
      <c r="G55" s="1059"/>
      <c r="H55" s="1059"/>
      <c r="I55" s="1059"/>
      <c r="J55" s="1028"/>
      <c r="K55" s="1029"/>
      <c r="L55" s="1029"/>
      <c r="M55" s="1029"/>
      <c r="N55" s="1029"/>
      <c r="O55" s="1029"/>
      <c r="P55" s="1029"/>
      <c r="Q55" s="1029"/>
      <c r="R55" s="1029"/>
      <c r="S55" s="1029"/>
      <c r="T55" s="1029"/>
      <c r="U55" s="1029"/>
      <c r="V55" s="1029"/>
      <c r="W55" s="1029"/>
      <c r="X55" s="1029"/>
      <c r="Y55" s="1029"/>
      <c r="Z55" s="1029"/>
      <c r="AA55" s="1029"/>
      <c r="AB55" s="1029"/>
      <c r="AC55" s="1029"/>
      <c r="AD55" s="1029"/>
      <c r="AE55" s="1029"/>
      <c r="AF55" s="1029"/>
      <c r="AG55" s="1029"/>
      <c r="AH55" s="1035"/>
      <c r="AI55" s="1049"/>
      <c r="AJ55" s="1049"/>
      <c r="AK55" s="1049"/>
      <c r="AL55" s="1049"/>
      <c r="AM55" s="1050"/>
    </row>
    <row r="56" spans="1:39" ht="12" customHeight="1" thickBot="1">
      <c r="A56" s="69"/>
      <c r="B56" s="1061"/>
      <c r="C56" s="1062"/>
      <c r="D56" s="1062"/>
      <c r="E56" s="1062"/>
      <c r="F56" s="1062"/>
      <c r="G56" s="1062"/>
      <c r="H56" s="1062"/>
      <c r="I56" s="1062"/>
      <c r="J56" s="1063"/>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5"/>
      <c r="AI56" s="1051"/>
      <c r="AJ56" s="1051"/>
      <c r="AK56" s="1051"/>
      <c r="AL56" s="1051"/>
      <c r="AM56" s="1052"/>
    </row>
    <row r="57" spans="1:39" ht="30.75" customHeight="1">
      <c r="A57" s="69"/>
      <c r="B57" s="1053" t="s">
        <v>215</v>
      </c>
      <c r="C57" s="1054"/>
      <c r="D57" s="1054"/>
      <c r="E57" s="1054"/>
      <c r="F57" s="1054"/>
      <c r="G57" s="1054"/>
      <c r="H57" s="1054"/>
      <c r="I57" s="1055"/>
      <c r="J57" s="927"/>
      <c r="K57" s="927"/>
      <c r="L57" s="927"/>
      <c r="M57" s="927"/>
      <c r="N57" s="927"/>
      <c r="O57" s="927"/>
      <c r="P57" s="927"/>
      <c r="Q57" s="927"/>
      <c r="R57" s="927"/>
      <c r="S57" s="927"/>
      <c r="T57" s="927"/>
      <c r="U57" s="927"/>
      <c r="V57" s="927"/>
      <c r="W57" s="927"/>
      <c r="X57" s="927"/>
      <c r="Y57" s="927"/>
      <c r="Z57" s="927"/>
      <c r="AA57" s="927"/>
      <c r="AB57" s="927"/>
      <c r="AC57" s="927"/>
      <c r="AD57" s="927"/>
      <c r="AE57" s="927"/>
      <c r="AF57" s="927"/>
      <c r="AG57" s="927"/>
      <c r="AH57" s="927"/>
      <c r="AI57" s="927"/>
      <c r="AJ57" s="927"/>
      <c r="AK57" s="927"/>
      <c r="AL57" s="927"/>
      <c r="AM57" s="927"/>
    </row>
    <row r="58" spans="1:39" ht="7.5" customHeight="1">
      <c r="A58" s="69"/>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row>
    <row r="59" spans="1:39">
      <c r="B59" s="1056" t="s">
        <v>216</v>
      </c>
      <c r="C59" s="1056"/>
      <c r="D59" s="1056"/>
      <c r="E59" s="1056"/>
      <c r="F59" s="1056"/>
      <c r="G59" s="1056"/>
      <c r="H59" s="1056"/>
      <c r="I59" s="1056"/>
      <c r="J59" s="1056"/>
      <c r="K59" s="1056"/>
      <c r="L59" s="1056"/>
      <c r="M59" s="1056"/>
      <c r="N59" s="1056"/>
      <c r="O59" s="1056"/>
      <c r="P59" s="1056"/>
      <c r="Q59" s="1056"/>
      <c r="R59" s="1056"/>
      <c r="S59" s="1056"/>
      <c r="T59" s="1056"/>
      <c r="U59" s="1056"/>
      <c r="V59" s="1056"/>
      <c r="W59" s="1056"/>
      <c r="X59" s="1056"/>
      <c r="Y59" s="1056"/>
      <c r="Z59" s="1056"/>
      <c r="AA59" s="1056"/>
      <c r="AB59" s="1056"/>
      <c r="AC59" s="1056"/>
      <c r="AD59" s="1056"/>
      <c r="AE59" s="1056"/>
      <c r="AF59" s="1056"/>
      <c r="AG59" s="1056"/>
      <c r="AH59" s="1056"/>
      <c r="AI59" s="1056"/>
      <c r="AJ59" s="1056"/>
      <c r="AK59" s="1056"/>
      <c r="AL59" s="1056"/>
      <c r="AM59" s="1056"/>
    </row>
    <row r="60" spans="1:39">
      <c r="B60" s="1057" t="s">
        <v>217</v>
      </c>
      <c r="C60" s="1057"/>
      <c r="D60" s="1057"/>
      <c r="E60" s="1057"/>
      <c r="F60" s="1057"/>
      <c r="G60" s="1057"/>
      <c r="H60" s="1057"/>
      <c r="I60" s="1057"/>
      <c r="J60" s="1057"/>
      <c r="K60" s="1057"/>
      <c r="L60" s="1057"/>
      <c r="M60" s="1057"/>
      <c r="N60" s="1057"/>
      <c r="O60" s="1057"/>
      <c r="P60" s="1057"/>
      <c r="Q60" s="1057"/>
      <c r="R60" s="1057"/>
      <c r="S60" s="1057"/>
      <c r="T60" s="1057"/>
      <c r="U60" s="1057"/>
      <c r="V60" s="1057"/>
      <c r="W60" s="1057"/>
      <c r="X60" s="1057"/>
      <c r="Y60" s="1057"/>
      <c r="Z60" s="1057"/>
      <c r="AA60" s="1057"/>
      <c r="AB60" s="1057"/>
      <c r="AC60" s="1057"/>
      <c r="AD60" s="1057"/>
      <c r="AE60" s="1057"/>
      <c r="AF60" s="1057"/>
      <c r="AG60" s="1057"/>
      <c r="AH60" s="1057"/>
      <c r="AI60" s="1057"/>
      <c r="AJ60" s="1057"/>
      <c r="AK60" s="1057"/>
      <c r="AL60" s="1057"/>
      <c r="AM60" s="1057"/>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JbI1QsTISwiBgn/uSc9tMgJa9LP6ljTVHs7L9xEttjMu3yG8BB1XB1MT5U4yR8wa+Xa+pYK8FjSlnMW/KchScg==" saltValue="LYhyxQqLCDBZauaoLzY21w==" spinCount="100000" sheet="1" selectLockedCells="1" autoFilter="0"/>
  <mergeCells count="124">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Y45:AC47"/>
    <mergeCell ref="AD45:AH47"/>
    <mergeCell ref="AI45:AM47"/>
    <mergeCell ref="K46:M46"/>
    <mergeCell ref="F47:I47"/>
    <mergeCell ref="K47:M47"/>
    <mergeCell ref="AD42:AH44"/>
    <mergeCell ref="AI42:AM44"/>
    <mergeCell ref="K43:M43"/>
    <mergeCell ref="K44:M44"/>
    <mergeCell ref="Y42:AC44"/>
    <mergeCell ref="B45:E47"/>
    <mergeCell ref="F45:I45"/>
    <mergeCell ref="K45:M45"/>
    <mergeCell ref="O45:S47"/>
    <mergeCell ref="T45:X47"/>
    <mergeCell ref="B42:E44"/>
    <mergeCell ref="K42:M42"/>
    <mergeCell ref="O42:S44"/>
    <mergeCell ref="T42:X44"/>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AD29:AE30"/>
    <mergeCell ref="P29:Q30"/>
    <mergeCell ref="R29:S30"/>
    <mergeCell ref="T29:U30"/>
    <mergeCell ref="P31:Q32"/>
    <mergeCell ref="R31:S32"/>
    <mergeCell ref="T31:U32"/>
    <mergeCell ref="V31:W32"/>
    <mergeCell ref="V29:W30"/>
    <mergeCell ref="X29:Y30"/>
    <mergeCell ref="Z29:Z30"/>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s>
  <phoneticPr fontId="1"/>
  <conditionalFormatting sqref="F46">
    <cfRule type="expression" dxfId="13" priority="8" stopIfTrue="1">
      <formula>AND(#REF!="",#REF!="")</formula>
    </cfRule>
  </conditionalFormatting>
  <conditionalFormatting sqref="F49">
    <cfRule type="expression" dxfId="12" priority="6">
      <formula>AND(#REF!="",#REF!="")</formula>
    </cfRule>
  </conditionalFormatting>
  <conditionalFormatting sqref="F52">
    <cfRule type="expression" dxfId="11" priority="4">
      <formula>AND(#REF!="",#REF!="")</formula>
    </cfRule>
  </conditionalFormatting>
  <conditionalFormatting sqref="H46">
    <cfRule type="expression" dxfId="10" priority="7">
      <formula>AND(#REF!="",#REF!="")</formula>
    </cfRule>
  </conditionalFormatting>
  <conditionalFormatting sqref="H49">
    <cfRule type="expression" dxfId="9" priority="5">
      <formula>AND(#REF!="",#REF!="")</formula>
    </cfRule>
  </conditionalFormatting>
  <conditionalFormatting sqref="H52">
    <cfRule type="expression" dxfId="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topLeftCell="A13" zoomScale="115" zoomScaleNormal="115" zoomScaleSheetLayoutView="115" zoomScalePageLayoutView="70" workbookViewId="0">
      <selection activeCell="AA31" sqref="AA31:AA32"/>
    </sheetView>
  </sheetViews>
  <sheetFormatPr defaultColWidth="2.25" defaultRowHeight="13.5"/>
  <cols>
    <col min="1" max="5" width="2.25" style="70" customWidth="1"/>
    <col min="6" max="6" width="2.75" style="70" customWidth="1"/>
    <col min="7" max="7" width="2.25" style="70" customWidth="1"/>
    <col min="8" max="8" width="2.75" style="70" customWidth="1"/>
    <col min="9" max="14" width="2.25" style="70" customWidth="1"/>
    <col min="15" max="15" width="1.75" style="70" customWidth="1"/>
    <col min="16" max="23" width="2.25" style="70"/>
    <col min="24" max="24" width="2.25" style="70" customWidth="1"/>
    <col min="25" max="37" width="2.25" style="70"/>
    <col min="38" max="39" width="2.25" style="70" customWidth="1"/>
    <col min="40" max="242" width="2.25" style="70"/>
    <col min="243" max="243" width="2.75" style="70" customWidth="1"/>
    <col min="244" max="244" width="2.25" style="70"/>
    <col min="245" max="245" width="2.75" style="70" customWidth="1"/>
    <col min="246" max="251" width="2.25" style="70"/>
    <col min="252" max="252" width="1.75" style="70" customWidth="1"/>
    <col min="253" max="498" width="2.25" style="70"/>
    <col min="499" max="499" width="2.75" style="70" customWidth="1"/>
    <col min="500" max="500" width="2.25" style="70"/>
    <col min="501" max="501" width="2.75" style="70" customWidth="1"/>
    <col min="502" max="507" width="2.25" style="70"/>
    <col min="508" max="508" width="1.75" style="70" customWidth="1"/>
    <col min="509" max="754" width="2.25" style="70"/>
    <col min="755" max="755" width="2.75" style="70" customWidth="1"/>
    <col min="756" max="756" width="2.25" style="70"/>
    <col min="757" max="757" width="2.75" style="70" customWidth="1"/>
    <col min="758" max="763" width="2.25" style="70"/>
    <col min="764" max="764" width="1.75" style="70" customWidth="1"/>
    <col min="765" max="1010" width="2.25" style="70"/>
    <col min="1011" max="1011" width="2.75" style="70" customWidth="1"/>
    <col min="1012" max="1012" width="2.25" style="70"/>
    <col min="1013" max="1013" width="2.75" style="70" customWidth="1"/>
    <col min="1014" max="1019" width="2.25" style="70"/>
    <col min="1020" max="1020" width="1.75" style="70" customWidth="1"/>
    <col min="1021" max="1266" width="2.25" style="70"/>
    <col min="1267" max="1267" width="2.75" style="70" customWidth="1"/>
    <col min="1268" max="1268" width="2.25" style="70"/>
    <col min="1269" max="1269" width="2.75" style="70" customWidth="1"/>
    <col min="1270" max="1275" width="2.25" style="70"/>
    <col min="1276" max="1276" width="1.75" style="70" customWidth="1"/>
    <col min="1277" max="1522" width="2.25" style="70"/>
    <col min="1523" max="1523" width="2.75" style="70" customWidth="1"/>
    <col min="1524" max="1524" width="2.25" style="70"/>
    <col min="1525" max="1525" width="2.75" style="70" customWidth="1"/>
    <col min="1526" max="1531" width="2.25" style="70"/>
    <col min="1532" max="1532" width="1.75" style="70" customWidth="1"/>
    <col min="1533" max="1778" width="2.25" style="70"/>
    <col min="1779" max="1779" width="2.75" style="70" customWidth="1"/>
    <col min="1780" max="1780" width="2.25" style="70"/>
    <col min="1781" max="1781" width="2.75" style="70" customWidth="1"/>
    <col min="1782" max="1787" width="2.25" style="70"/>
    <col min="1788" max="1788" width="1.75" style="70" customWidth="1"/>
    <col min="1789" max="2034" width="2.25" style="70"/>
    <col min="2035" max="2035" width="2.75" style="70" customWidth="1"/>
    <col min="2036" max="2036" width="2.25" style="70"/>
    <col min="2037" max="2037" width="2.75" style="70" customWidth="1"/>
    <col min="2038" max="2043" width="2.25" style="70"/>
    <col min="2044" max="2044" width="1.75" style="70" customWidth="1"/>
    <col min="2045" max="2290" width="2.25" style="70"/>
    <col min="2291" max="2291" width="2.75" style="70" customWidth="1"/>
    <col min="2292" max="2292" width="2.25" style="70"/>
    <col min="2293" max="2293" width="2.75" style="70" customWidth="1"/>
    <col min="2294" max="2299" width="2.25" style="70"/>
    <col min="2300" max="2300" width="1.75" style="70" customWidth="1"/>
    <col min="2301" max="2546" width="2.25" style="70"/>
    <col min="2547" max="2547" width="2.75" style="70" customWidth="1"/>
    <col min="2548" max="2548" width="2.25" style="70"/>
    <col min="2549" max="2549" width="2.75" style="70" customWidth="1"/>
    <col min="2550" max="2555" width="2.25" style="70"/>
    <col min="2556" max="2556" width="1.75" style="70" customWidth="1"/>
    <col min="2557" max="2802" width="2.25" style="70"/>
    <col min="2803" max="2803" width="2.75" style="70" customWidth="1"/>
    <col min="2804" max="2804" width="2.25" style="70"/>
    <col min="2805" max="2805" width="2.75" style="70" customWidth="1"/>
    <col min="2806" max="2811" width="2.25" style="70"/>
    <col min="2812" max="2812" width="1.75" style="70" customWidth="1"/>
    <col min="2813" max="3058" width="2.25" style="70"/>
    <col min="3059" max="3059" width="2.75" style="70" customWidth="1"/>
    <col min="3060" max="3060" width="2.25" style="70"/>
    <col min="3061" max="3061" width="2.75" style="70" customWidth="1"/>
    <col min="3062" max="3067" width="2.25" style="70"/>
    <col min="3068" max="3068" width="1.75" style="70" customWidth="1"/>
    <col min="3069" max="3314" width="2.25" style="70"/>
    <col min="3315" max="3315" width="2.75" style="70" customWidth="1"/>
    <col min="3316" max="3316" width="2.25" style="70"/>
    <col min="3317" max="3317" width="2.75" style="70" customWidth="1"/>
    <col min="3318" max="3323" width="2.25" style="70"/>
    <col min="3324" max="3324" width="1.75" style="70" customWidth="1"/>
    <col min="3325" max="3570" width="2.25" style="70"/>
    <col min="3571" max="3571" width="2.75" style="70" customWidth="1"/>
    <col min="3572" max="3572" width="2.25" style="70"/>
    <col min="3573" max="3573" width="2.75" style="70" customWidth="1"/>
    <col min="3574" max="3579" width="2.25" style="70"/>
    <col min="3580" max="3580" width="1.75" style="70" customWidth="1"/>
    <col min="3581" max="3826" width="2.25" style="70"/>
    <col min="3827" max="3827" width="2.75" style="70" customWidth="1"/>
    <col min="3828" max="3828" width="2.25" style="70"/>
    <col min="3829" max="3829" width="2.75" style="70" customWidth="1"/>
    <col min="3830" max="3835" width="2.25" style="70"/>
    <col min="3836" max="3836" width="1.75" style="70" customWidth="1"/>
    <col min="3837" max="4082" width="2.25" style="70"/>
    <col min="4083" max="4083" width="2.75" style="70" customWidth="1"/>
    <col min="4084" max="4084" width="2.25" style="70"/>
    <col min="4085" max="4085" width="2.75" style="70" customWidth="1"/>
    <col min="4086" max="4091" width="2.25" style="70"/>
    <col min="4092" max="4092" width="1.75" style="70" customWidth="1"/>
    <col min="4093" max="4338" width="2.25" style="70"/>
    <col min="4339" max="4339" width="2.75" style="70" customWidth="1"/>
    <col min="4340" max="4340" width="2.25" style="70"/>
    <col min="4341" max="4341" width="2.75" style="70" customWidth="1"/>
    <col min="4342" max="4347" width="2.25" style="70"/>
    <col min="4348" max="4348" width="1.75" style="70" customWidth="1"/>
    <col min="4349" max="4594" width="2.25" style="70"/>
    <col min="4595" max="4595" width="2.75" style="70" customWidth="1"/>
    <col min="4596" max="4596" width="2.25" style="70"/>
    <col min="4597" max="4597" width="2.75" style="70" customWidth="1"/>
    <col min="4598" max="4603" width="2.25" style="70"/>
    <col min="4604" max="4604" width="1.75" style="70" customWidth="1"/>
    <col min="4605" max="4850" width="2.25" style="70"/>
    <col min="4851" max="4851" width="2.75" style="70" customWidth="1"/>
    <col min="4852" max="4852" width="2.25" style="70"/>
    <col min="4853" max="4853" width="2.75" style="70" customWidth="1"/>
    <col min="4854" max="4859" width="2.25" style="70"/>
    <col min="4860" max="4860" width="1.75" style="70" customWidth="1"/>
    <col min="4861" max="5106" width="2.25" style="70"/>
    <col min="5107" max="5107" width="2.75" style="70" customWidth="1"/>
    <col min="5108" max="5108" width="2.25" style="70"/>
    <col min="5109" max="5109" width="2.75" style="70" customWidth="1"/>
    <col min="5110" max="5115" width="2.25" style="70"/>
    <col min="5116" max="5116" width="1.75" style="70" customWidth="1"/>
    <col min="5117" max="5362" width="2.25" style="70"/>
    <col min="5363" max="5363" width="2.75" style="70" customWidth="1"/>
    <col min="5364" max="5364" width="2.25" style="70"/>
    <col min="5365" max="5365" width="2.75" style="70" customWidth="1"/>
    <col min="5366" max="5371" width="2.25" style="70"/>
    <col min="5372" max="5372" width="1.75" style="70" customWidth="1"/>
    <col min="5373" max="5618" width="2.25" style="70"/>
    <col min="5619" max="5619" width="2.75" style="70" customWidth="1"/>
    <col min="5620" max="5620" width="2.25" style="70"/>
    <col min="5621" max="5621" width="2.75" style="70" customWidth="1"/>
    <col min="5622" max="5627" width="2.25" style="70"/>
    <col min="5628" max="5628" width="1.75" style="70" customWidth="1"/>
    <col min="5629" max="5874" width="2.25" style="70"/>
    <col min="5875" max="5875" width="2.75" style="70" customWidth="1"/>
    <col min="5876" max="5876" width="2.25" style="70"/>
    <col min="5877" max="5877" width="2.75" style="70" customWidth="1"/>
    <col min="5878" max="5883" width="2.25" style="70"/>
    <col min="5884" max="5884" width="1.75" style="70" customWidth="1"/>
    <col min="5885" max="6130" width="2.25" style="70"/>
    <col min="6131" max="6131" width="2.75" style="70" customWidth="1"/>
    <col min="6132" max="6132" width="2.25" style="70"/>
    <col min="6133" max="6133" width="2.75" style="70" customWidth="1"/>
    <col min="6134" max="6139" width="2.25" style="70"/>
    <col min="6140" max="6140" width="1.75" style="70" customWidth="1"/>
    <col min="6141" max="6386" width="2.25" style="70"/>
    <col min="6387" max="6387" width="2.75" style="70" customWidth="1"/>
    <col min="6388" max="6388" width="2.25" style="70"/>
    <col min="6389" max="6389" width="2.75" style="70" customWidth="1"/>
    <col min="6390" max="6395" width="2.25" style="70"/>
    <col min="6396" max="6396" width="1.75" style="70" customWidth="1"/>
    <col min="6397" max="6642" width="2.25" style="70"/>
    <col min="6643" max="6643" width="2.75" style="70" customWidth="1"/>
    <col min="6644" max="6644" width="2.25" style="70"/>
    <col min="6645" max="6645" width="2.75" style="70" customWidth="1"/>
    <col min="6646" max="6651" width="2.25" style="70"/>
    <col min="6652" max="6652" width="1.75" style="70" customWidth="1"/>
    <col min="6653" max="6898" width="2.25" style="70"/>
    <col min="6899" max="6899" width="2.75" style="70" customWidth="1"/>
    <col min="6900" max="6900" width="2.25" style="70"/>
    <col min="6901" max="6901" width="2.75" style="70" customWidth="1"/>
    <col min="6902" max="6907" width="2.25" style="70"/>
    <col min="6908" max="6908" width="1.75" style="70" customWidth="1"/>
    <col min="6909" max="7154" width="2.25" style="70"/>
    <col min="7155" max="7155" width="2.75" style="70" customWidth="1"/>
    <col min="7156" max="7156" width="2.25" style="70"/>
    <col min="7157" max="7157" width="2.75" style="70" customWidth="1"/>
    <col min="7158" max="7163" width="2.25" style="70"/>
    <col min="7164" max="7164" width="1.75" style="70" customWidth="1"/>
    <col min="7165" max="7410" width="2.25" style="70"/>
    <col min="7411" max="7411" width="2.75" style="70" customWidth="1"/>
    <col min="7412" max="7412" width="2.25" style="70"/>
    <col min="7413" max="7413" width="2.75" style="70" customWidth="1"/>
    <col min="7414" max="7419" width="2.25" style="70"/>
    <col min="7420" max="7420" width="1.75" style="70" customWidth="1"/>
    <col min="7421" max="7666" width="2.25" style="70"/>
    <col min="7667" max="7667" width="2.75" style="70" customWidth="1"/>
    <col min="7668" max="7668" width="2.25" style="70"/>
    <col min="7669" max="7669" width="2.75" style="70" customWidth="1"/>
    <col min="7670" max="7675" width="2.25" style="70"/>
    <col min="7676" max="7676" width="1.75" style="70" customWidth="1"/>
    <col min="7677" max="7922" width="2.25" style="70"/>
    <col min="7923" max="7923" width="2.75" style="70" customWidth="1"/>
    <col min="7924" max="7924" width="2.25" style="70"/>
    <col min="7925" max="7925" width="2.75" style="70" customWidth="1"/>
    <col min="7926" max="7931" width="2.25" style="70"/>
    <col min="7932" max="7932" width="1.75" style="70" customWidth="1"/>
    <col min="7933" max="8178" width="2.25" style="70"/>
    <col min="8179" max="8179" width="2.75" style="70" customWidth="1"/>
    <col min="8180" max="8180" width="2.25" style="70"/>
    <col min="8181" max="8181" width="2.75" style="70" customWidth="1"/>
    <col min="8182" max="8187" width="2.25" style="70"/>
    <col min="8188" max="8188" width="1.75" style="70" customWidth="1"/>
    <col min="8189" max="8434" width="2.25" style="70"/>
    <col min="8435" max="8435" width="2.75" style="70" customWidth="1"/>
    <col min="8436" max="8436" width="2.25" style="70"/>
    <col min="8437" max="8437" width="2.75" style="70" customWidth="1"/>
    <col min="8438" max="8443" width="2.25" style="70"/>
    <col min="8444" max="8444" width="1.75" style="70" customWidth="1"/>
    <col min="8445" max="8690" width="2.25" style="70"/>
    <col min="8691" max="8691" width="2.75" style="70" customWidth="1"/>
    <col min="8692" max="8692" width="2.25" style="70"/>
    <col min="8693" max="8693" width="2.75" style="70" customWidth="1"/>
    <col min="8694" max="8699" width="2.25" style="70"/>
    <col min="8700" max="8700" width="1.75" style="70" customWidth="1"/>
    <col min="8701" max="8946" width="2.25" style="70"/>
    <col min="8947" max="8947" width="2.75" style="70" customWidth="1"/>
    <col min="8948" max="8948" width="2.25" style="70"/>
    <col min="8949" max="8949" width="2.75" style="70" customWidth="1"/>
    <col min="8950" max="8955" width="2.25" style="70"/>
    <col min="8956" max="8956" width="1.75" style="70" customWidth="1"/>
    <col min="8957" max="9202" width="2.25" style="70"/>
    <col min="9203" max="9203" width="2.75" style="70" customWidth="1"/>
    <col min="9204" max="9204" width="2.25" style="70"/>
    <col min="9205" max="9205" width="2.75" style="70" customWidth="1"/>
    <col min="9206" max="9211" width="2.25" style="70"/>
    <col min="9212" max="9212" width="1.75" style="70" customWidth="1"/>
    <col min="9213" max="9458" width="2.25" style="70"/>
    <col min="9459" max="9459" width="2.75" style="70" customWidth="1"/>
    <col min="9460" max="9460" width="2.25" style="70"/>
    <col min="9461" max="9461" width="2.75" style="70" customWidth="1"/>
    <col min="9462" max="9467" width="2.25" style="70"/>
    <col min="9468" max="9468" width="1.75" style="70" customWidth="1"/>
    <col min="9469" max="9714" width="2.25" style="70"/>
    <col min="9715" max="9715" width="2.75" style="70" customWidth="1"/>
    <col min="9716" max="9716" width="2.25" style="70"/>
    <col min="9717" max="9717" width="2.75" style="70" customWidth="1"/>
    <col min="9718" max="9723" width="2.25" style="70"/>
    <col min="9724" max="9724" width="1.75" style="70" customWidth="1"/>
    <col min="9725" max="9970" width="2.25" style="70"/>
    <col min="9971" max="9971" width="2.75" style="70" customWidth="1"/>
    <col min="9972" max="9972" width="2.25" style="70"/>
    <col min="9973" max="9973" width="2.75" style="70" customWidth="1"/>
    <col min="9974" max="9979" width="2.25" style="70"/>
    <col min="9980" max="9980" width="1.75" style="70" customWidth="1"/>
    <col min="9981" max="10226" width="2.25" style="70"/>
    <col min="10227" max="10227" width="2.75" style="70" customWidth="1"/>
    <col min="10228" max="10228" width="2.25" style="70"/>
    <col min="10229" max="10229" width="2.75" style="70" customWidth="1"/>
    <col min="10230" max="10235" width="2.25" style="70"/>
    <col min="10236" max="10236" width="1.75" style="70" customWidth="1"/>
    <col min="10237" max="10482" width="2.25" style="70"/>
    <col min="10483" max="10483" width="2.75" style="70" customWidth="1"/>
    <col min="10484" max="10484" width="2.25" style="70"/>
    <col min="10485" max="10485" width="2.75" style="70" customWidth="1"/>
    <col min="10486" max="10491" width="2.25" style="70"/>
    <col min="10492" max="10492" width="1.75" style="70" customWidth="1"/>
    <col min="10493" max="10738" width="2.25" style="70"/>
    <col min="10739" max="10739" width="2.75" style="70" customWidth="1"/>
    <col min="10740" max="10740" width="2.25" style="70"/>
    <col min="10741" max="10741" width="2.75" style="70" customWidth="1"/>
    <col min="10742" max="10747" width="2.25" style="70"/>
    <col min="10748" max="10748" width="1.75" style="70" customWidth="1"/>
    <col min="10749" max="10994" width="2.25" style="70"/>
    <col min="10995" max="10995" width="2.75" style="70" customWidth="1"/>
    <col min="10996" max="10996" width="2.25" style="70"/>
    <col min="10997" max="10997" width="2.75" style="70" customWidth="1"/>
    <col min="10998" max="11003" width="2.25" style="70"/>
    <col min="11004" max="11004" width="1.75" style="70" customWidth="1"/>
    <col min="11005" max="11250" width="2.25" style="70"/>
    <col min="11251" max="11251" width="2.75" style="70" customWidth="1"/>
    <col min="11252" max="11252" width="2.25" style="70"/>
    <col min="11253" max="11253" width="2.75" style="70" customWidth="1"/>
    <col min="11254" max="11259" width="2.25" style="70"/>
    <col min="11260" max="11260" width="1.75" style="70" customWidth="1"/>
    <col min="11261" max="11506" width="2.25" style="70"/>
    <col min="11507" max="11507" width="2.75" style="70" customWidth="1"/>
    <col min="11508" max="11508" width="2.25" style="70"/>
    <col min="11509" max="11509" width="2.75" style="70" customWidth="1"/>
    <col min="11510" max="11515" width="2.25" style="70"/>
    <col min="11516" max="11516" width="1.75" style="70" customWidth="1"/>
    <col min="11517" max="11762" width="2.25" style="70"/>
    <col min="11763" max="11763" width="2.75" style="70" customWidth="1"/>
    <col min="11764" max="11764" width="2.25" style="70"/>
    <col min="11765" max="11765" width="2.75" style="70" customWidth="1"/>
    <col min="11766" max="11771" width="2.25" style="70"/>
    <col min="11772" max="11772" width="1.75" style="70" customWidth="1"/>
    <col min="11773" max="12018" width="2.25" style="70"/>
    <col min="12019" max="12019" width="2.75" style="70" customWidth="1"/>
    <col min="12020" max="12020" width="2.25" style="70"/>
    <col min="12021" max="12021" width="2.75" style="70" customWidth="1"/>
    <col min="12022" max="12027" width="2.25" style="70"/>
    <col min="12028" max="12028" width="1.75" style="70" customWidth="1"/>
    <col min="12029" max="12274" width="2.25" style="70"/>
    <col min="12275" max="12275" width="2.75" style="70" customWidth="1"/>
    <col min="12276" max="12276" width="2.25" style="70"/>
    <col min="12277" max="12277" width="2.75" style="70" customWidth="1"/>
    <col min="12278" max="12283" width="2.25" style="70"/>
    <col min="12284" max="12284" width="1.75" style="70" customWidth="1"/>
    <col min="12285" max="12530" width="2.25" style="70"/>
    <col min="12531" max="12531" width="2.75" style="70" customWidth="1"/>
    <col min="12532" max="12532" width="2.25" style="70"/>
    <col min="12533" max="12533" width="2.75" style="70" customWidth="1"/>
    <col min="12534" max="12539" width="2.25" style="70"/>
    <col min="12540" max="12540" width="1.75" style="70" customWidth="1"/>
    <col min="12541" max="12786" width="2.25" style="70"/>
    <col min="12787" max="12787" width="2.75" style="70" customWidth="1"/>
    <col min="12788" max="12788" width="2.25" style="70"/>
    <col min="12789" max="12789" width="2.75" style="70" customWidth="1"/>
    <col min="12790" max="12795" width="2.25" style="70"/>
    <col min="12796" max="12796" width="1.75" style="70" customWidth="1"/>
    <col min="12797" max="13042" width="2.25" style="70"/>
    <col min="13043" max="13043" width="2.75" style="70" customWidth="1"/>
    <col min="13044" max="13044" width="2.25" style="70"/>
    <col min="13045" max="13045" width="2.75" style="70" customWidth="1"/>
    <col min="13046" max="13051" width="2.25" style="70"/>
    <col min="13052" max="13052" width="1.75" style="70" customWidth="1"/>
    <col min="13053" max="13298" width="2.25" style="70"/>
    <col min="13299" max="13299" width="2.75" style="70" customWidth="1"/>
    <col min="13300" max="13300" width="2.25" style="70"/>
    <col min="13301" max="13301" width="2.75" style="70" customWidth="1"/>
    <col min="13302" max="13307" width="2.25" style="70"/>
    <col min="13308" max="13308" width="1.75" style="70" customWidth="1"/>
    <col min="13309" max="13554" width="2.25" style="70"/>
    <col min="13555" max="13555" width="2.75" style="70" customWidth="1"/>
    <col min="13556" max="13556" width="2.25" style="70"/>
    <col min="13557" max="13557" width="2.75" style="70" customWidth="1"/>
    <col min="13558" max="13563" width="2.25" style="70"/>
    <col min="13564" max="13564" width="1.75" style="70" customWidth="1"/>
    <col min="13565" max="13810" width="2.25" style="70"/>
    <col min="13811" max="13811" width="2.75" style="70" customWidth="1"/>
    <col min="13812" max="13812" width="2.25" style="70"/>
    <col min="13813" max="13813" width="2.75" style="70" customWidth="1"/>
    <col min="13814" max="13819" width="2.25" style="70"/>
    <col min="13820" max="13820" width="1.75" style="70" customWidth="1"/>
    <col min="13821" max="14066" width="2.25" style="70"/>
    <col min="14067" max="14067" width="2.75" style="70" customWidth="1"/>
    <col min="14068" max="14068" width="2.25" style="70"/>
    <col min="14069" max="14069" width="2.75" style="70" customWidth="1"/>
    <col min="14070" max="14075" width="2.25" style="70"/>
    <col min="14076" max="14076" width="1.75" style="70" customWidth="1"/>
    <col min="14077" max="14322" width="2.25" style="70"/>
    <col min="14323" max="14323" width="2.75" style="70" customWidth="1"/>
    <col min="14324" max="14324" width="2.25" style="70"/>
    <col min="14325" max="14325" width="2.75" style="70" customWidth="1"/>
    <col min="14326" max="14331" width="2.25" style="70"/>
    <col min="14332" max="14332" width="1.75" style="70" customWidth="1"/>
    <col min="14333" max="14578" width="2.25" style="70"/>
    <col min="14579" max="14579" width="2.75" style="70" customWidth="1"/>
    <col min="14580" max="14580" width="2.25" style="70"/>
    <col min="14581" max="14581" width="2.75" style="70" customWidth="1"/>
    <col min="14582" max="14587" width="2.25" style="70"/>
    <col min="14588" max="14588" width="1.75" style="70" customWidth="1"/>
    <col min="14589" max="14834" width="2.25" style="70"/>
    <col min="14835" max="14835" width="2.75" style="70" customWidth="1"/>
    <col min="14836" max="14836" width="2.25" style="70"/>
    <col min="14837" max="14837" width="2.75" style="70" customWidth="1"/>
    <col min="14838" max="14843" width="2.25" style="70"/>
    <col min="14844" max="14844" width="1.75" style="70" customWidth="1"/>
    <col min="14845" max="15090" width="2.25" style="70"/>
    <col min="15091" max="15091" width="2.75" style="70" customWidth="1"/>
    <col min="15092" max="15092" width="2.25" style="70"/>
    <col min="15093" max="15093" width="2.75" style="70" customWidth="1"/>
    <col min="15094" max="15099" width="2.25" style="70"/>
    <col min="15100" max="15100" width="1.75" style="70" customWidth="1"/>
    <col min="15101" max="15346" width="2.25" style="70"/>
    <col min="15347" max="15347" width="2.75" style="70" customWidth="1"/>
    <col min="15348" max="15348" width="2.25" style="70"/>
    <col min="15349" max="15349" width="2.75" style="70" customWidth="1"/>
    <col min="15350" max="15355" width="2.25" style="70"/>
    <col min="15356" max="15356" width="1.75" style="70" customWidth="1"/>
    <col min="15357" max="15602" width="2.25" style="70"/>
    <col min="15603" max="15603" width="2.75" style="70" customWidth="1"/>
    <col min="15604" max="15604" width="2.25" style="70"/>
    <col min="15605" max="15605" width="2.75" style="70" customWidth="1"/>
    <col min="15606" max="15611" width="2.25" style="70"/>
    <col min="15612" max="15612" width="1.75" style="70" customWidth="1"/>
    <col min="15613" max="15858" width="2.25" style="70"/>
    <col min="15859" max="15859" width="2.75" style="70" customWidth="1"/>
    <col min="15860" max="15860" width="2.25" style="70"/>
    <col min="15861" max="15861" width="2.75" style="70" customWidth="1"/>
    <col min="15862" max="15867" width="2.25" style="70"/>
    <col min="15868" max="15868" width="1.75" style="70" customWidth="1"/>
    <col min="15869" max="16114" width="2.25" style="70"/>
    <col min="16115" max="16115" width="2.75" style="70" customWidth="1"/>
    <col min="16116" max="16116" width="2.25" style="70"/>
    <col min="16117" max="16117" width="2.75" style="70" customWidth="1"/>
    <col min="16118" max="16123" width="2.25" style="70"/>
    <col min="16124" max="16124" width="1.75" style="70" customWidth="1"/>
    <col min="16125" max="16384" width="2.25" style="70"/>
  </cols>
  <sheetData>
    <row r="1" spans="1:39" ht="24.75" thickBot="1">
      <c r="A1" s="69"/>
      <c r="B1" s="1118"/>
      <c r="C1" s="1118"/>
      <c r="D1" s="1118"/>
      <c r="E1" s="1118"/>
      <c r="F1" s="1118"/>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916"/>
      <c r="AL1" s="916"/>
      <c r="AM1" s="916"/>
    </row>
    <row r="2" spans="1:39" ht="14.25">
      <c r="A2" s="76"/>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4"/>
    </row>
    <row r="3" spans="1:39" ht="14.45" customHeight="1">
      <c r="A3" s="76"/>
      <c r="B3" s="906" t="s">
        <v>218</v>
      </c>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907"/>
      <c r="AL3" s="907"/>
      <c r="AM3" s="908"/>
    </row>
    <row r="4" spans="1:39" ht="14.45" customHeight="1">
      <c r="A4" s="76"/>
      <c r="B4" s="906"/>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c r="AM4" s="908"/>
    </row>
    <row r="5" spans="1:39" ht="14.25">
      <c r="A5" s="76"/>
      <c r="B5" s="75"/>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76"/>
    </row>
    <row r="6" spans="1:39" ht="15.75" customHeight="1">
      <c r="A6" s="76"/>
      <c r="B6" s="75"/>
      <c r="C6" s="69"/>
      <c r="D6" s="69"/>
      <c r="E6" s="69"/>
      <c r="F6" s="69"/>
      <c r="G6" s="69"/>
      <c r="H6" s="69"/>
      <c r="I6" s="69"/>
      <c r="J6" s="69"/>
      <c r="K6" s="69"/>
      <c r="L6" s="69"/>
      <c r="M6" s="69"/>
      <c r="N6" s="69"/>
      <c r="O6" s="69"/>
      <c r="P6" s="69"/>
      <c r="Q6" s="69"/>
      <c r="R6" s="69"/>
      <c r="S6" s="69"/>
      <c r="T6" s="69"/>
      <c r="U6" s="69"/>
      <c r="V6" s="69"/>
      <c r="W6" s="69"/>
      <c r="X6" s="917">
        <f ca="1">TODAY()</f>
        <v>45988</v>
      </c>
      <c r="Y6" s="917"/>
      <c r="Z6" s="917"/>
      <c r="AA6" s="917"/>
      <c r="AB6" s="917"/>
      <c r="AC6" s="917"/>
      <c r="AD6" s="917"/>
      <c r="AE6" s="917"/>
      <c r="AF6" s="917"/>
      <c r="AG6" s="917"/>
      <c r="AH6" s="917"/>
      <c r="AI6" s="917"/>
      <c r="AJ6" s="917"/>
      <c r="AK6" s="917"/>
      <c r="AL6" s="917"/>
      <c r="AM6" s="76"/>
    </row>
    <row r="7" spans="1:39" ht="14.25">
      <c r="A7" s="76"/>
      <c r="B7" s="75"/>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76"/>
    </row>
    <row r="8" spans="1:39" ht="14.25">
      <c r="A8" s="76"/>
      <c r="B8" s="120"/>
      <c r="C8" s="1119">
        <f>宿泊者名簿!A7</f>
        <v>0</v>
      </c>
      <c r="D8" s="1119"/>
      <c r="E8" s="1119"/>
      <c r="F8" s="1119"/>
      <c r="G8" s="1119"/>
      <c r="H8" s="1119"/>
      <c r="I8" s="1119"/>
      <c r="J8" s="1119"/>
      <c r="K8" s="1119"/>
      <c r="L8" s="1119"/>
      <c r="M8" s="1119"/>
      <c r="N8" s="69"/>
      <c r="O8" s="69"/>
      <c r="P8" s="77"/>
      <c r="Q8" s="69"/>
      <c r="R8" s="69"/>
      <c r="S8" s="69"/>
      <c r="T8" s="69"/>
      <c r="U8" s="69"/>
      <c r="V8" s="69"/>
      <c r="W8" s="69"/>
      <c r="X8" s="69"/>
      <c r="Y8" s="69"/>
      <c r="Z8" s="69"/>
      <c r="AA8" s="69"/>
      <c r="AB8" s="69"/>
      <c r="AC8" s="69"/>
      <c r="AD8" s="69"/>
      <c r="AE8" s="69"/>
      <c r="AF8" s="69"/>
      <c r="AG8" s="69"/>
      <c r="AH8" s="69"/>
      <c r="AI8" s="69"/>
      <c r="AJ8" s="69"/>
      <c r="AK8" s="69"/>
      <c r="AL8" s="69"/>
      <c r="AM8" s="76"/>
    </row>
    <row r="9" spans="1:39" ht="14.25">
      <c r="A9" s="76"/>
      <c r="B9" s="75"/>
      <c r="C9" s="918">
        <f>宿泊者名簿!D8</f>
        <v>0</v>
      </c>
      <c r="D9" s="918"/>
      <c r="E9" s="918"/>
      <c r="F9" s="918"/>
      <c r="G9" s="918"/>
      <c r="H9" s="918"/>
      <c r="I9" s="918"/>
      <c r="J9" s="918"/>
      <c r="K9" s="918"/>
      <c r="L9" s="918"/>
      <c r="M9" s="918"/>
      <c r="N9" s="69" t="s">
        <v>219</v>
      </c>
      <c r="O9" s="82"/>
      <c r="R9" s="69"/>
      <c r="S9" s="69"/>
      <c r="U9" s="69"/>
      <c r="V9" s="69"/>
      <c r="W9" s="69"/>
      <c r="X9" s="69"/>
      <c r="Y9" s="69"/>
      <c r="Z9" s="69"/>
      <c r="AA9" s="69"/>
      <c r="AB9" s="69"/>
      <c r="AC9" s="69"/>
      <c r="AD9" s="69"/>
      <c r="AE9" s="69"/>
      <c r="AF9" s="69"/>
      <c r="AG9" s="69"/>
      <c r="AH9" s="69"/>
      <c r="AI9" s="69"/>
      <c r="AJ9" s="69"/>
      <c r="AK9" s="69"/>
      <c r="AL9" s="69"/>
      <c r="AM9" s="76"/>
    </row>
    <row r="10" spans="1:39" ht="18.75" customHeight="1">
      <c r="A10" s="76"/>
      <c r="B10" s="75"/>
      <c r="C10" s="69"/>
      <c r="D10" s="69"/>
      <c r="E10" s="69"/>
      <c r="F10" s="69"/>
      <c r="G10" s="69"/>
      <c r="H10" s="69"/>
      <c r="I10" s="69"/>
      <c r="J10" s="69"/>
      <c r="K10" s="69"/>
      <c r="L10" s="69"/>
      <c r="M10" s="69"/>
      <c r="N10" s="69"/>
      <c r="O10" s="918"/>
      <c r="P10" s="918"/>
      <c r="Q10" s="918"/>
      <c r="R10" s="918"/>
      <c r="S10" s="918"/>
      <c r="T10" s="918"/>
      <c r="U10" s="918"/>
      <c r="V10" s="78"/>
      <c r="W10" s="1128"/>
      <c r="X10" s="1128"/>
      <c r="Y10" s="1128"/>
      <c r="Z10" s="1128"/>
      <c r="AA10" s="1128"/>
      <c r="AB10" s="1128"/>
      <c r="AC10" s="1128"/>
      <c r="AD10" s="1128"/>
      <c r="AE10" s="1128"/>
      <c r="AF10" s="79"/>
      <c r="AG10" s="79"/>
      <c r="AH10" s="79"/>
      <c r="AI10" s="79"/>
      <c r="AJ10" s="79"/>
      <c r="AK10" s="79"/>
      <c r="AL10" s="79"/>
      <c r="AM10" s="80"/>
    </row>
    <row r="11" spans="1:39" ht="18.75" customHeight="1">
      <c r="A11" s="76"/>
      <c r="B11" s="75"/>
      <c r="C11" s="69"/>
      <c r="D11" s="69"/>
      <c r="E11" s="69"/>
      <c r="F11" s="69"/>
      <c r="G11" s="69"/>
      <c r="H11" s="69"/>
      <c r="I11" s="69"/>
      <c r="J11" s="69"/>
      <c r="K11" s="69"/>
      <c r="L11" s="69"/>
      <c r="M11" s="69"/>
      <c r="N11" s="69"/>
      <c r="O11" s="69"/>
      <c r="P11" s="69"/>
      <c r="Q11" s="69"/>
      <c r="R11" s="69"/>
      <c r="S11" s="69"/>
      <c r="T11" s="69"/>
      <c r="U11" s="69"/>
      <c r="V11" s="69"/>
      <c r="W11" s="79"/>
      <c r="X11" s="79"/>
      <c r="Y11" s="79"/>
      <c r="Z11" s="79"/>
      <c r="AA11" s="79"/>
      <c r="AB11" s="79"/>
      <c r="AC11" s="79"/>
      <c r="AD11" s="79"/>
      <c r="AE11" s="79"/>
      <c r="AF11" s="79"/>
      <c r="AG11" s="79"/>
      <c r="AH11" s="79"/>
      <c r="AI11" s="79"/>
      <c r="AJ11" s="79"/>
      <c r="AK11" s="79"/>
      <c r="AL11" s="79"/>
      <c r="AM11" s="80"/>
    </row>
    <row r="12" spans="1:39" ht="19.5" customHeight="1">
      <c r="A12" s="76"/>
      <c r="B12" s="75"/>
      <c r="C12" s="69"/>
      <c r="D12" s="69"/>
      <c r="E12" s="69"/>
      <c r="F12" s="69"/>
      <c r="G12" s="69"/>
      <c r="H12" s="69"/>
      <c r="I12" s="69"/>
      <c r="J12" s="69"/>
      <c r="K12" s="69"/>
      <c r="L12" s="69"/>
      <c r="M12" s="69"/>
      <c r="N12" s="69"/>
      <c r="O12" s="918"/>
      <c r="P12" s="918"/>
      <c r="Q12" s="918"/>
      <c r="R12" s="918"/>
      <c r="S12" s="918"/>
      <c r="T12" s="918"/>
      <c r="U12" s="918"/>
      <c r="V12" s="69"/>
      <c r="W12" s="1129" t="s">
        <v>220</v>
      </c>
      <c r="X12" s="1129"/>
      <c r="Y12" s="1129"/>
      <c r="Z12" s="1129"/>
      <c r="AA12" s="1129"/>
      <c r="AB12" s="1129"/>
      <c r="AC12" s="1129"/>
      <c r="AD12" s="1129"/>
      <c r="AE12" s="1129"/>
      <c r="AF12" s="1129"/>
      <c r="AG12" s="1129"/>
      <c r="AH12" s="1129"/>
      <c r="AI12" s="1129"/>
      <c r="AJ12" s="1129"/>
      <c r="AK12" s="1129"/>
      <c r="AL12" s="98"/>
      <c r="AM12" s="99"/>
    </row>
    <row r="13" spans="1:39" ht="19.5" customHeight="1">
      <c r="A13" s="76"/>
      <c r="B13" s="75"/>
      <c r="C13" s="69"/>
      <c r="D13" s="69"/>
      <c r="E13" s="69"/>
      <c r="F13" s="69"/>
      <c r="G13" s="69"/>
      <c r="H13" s="69"/>
      <c r="I13" s="69"/>
      <c r="J13" s="69"/>
      <c r="K13" s="69"/>
      <c r="L13" s="69"/>
      <c r="M13" s="69"/>
      <c r="N13" s="69"/>
      <c r="O13" s="69"/>
      <c r="P13" s="69"/>
      <c r="Q13" s="69"/>
      <c r="R13" s="69"/>
      <c r="S13" s="69"/>
      <c r="T13" s="69"/>
      <c r="U13" s="69"/>
      <c r="V13" s="69"/>
      <c r="W13" s="98"/>
      <c r="X13" s="98"/>
      <c r="Y13" s="98"/>
      <c r="Z13" s="1129" t="s">
        <v>221</v>
      </c>
      <c r="AA13" s="1129"/>
      <c r="AB13" s="1129"/>
      <c r="AC13" s="1129"/>
      <c r="AD13" s="1129"/>
      <c r="AE13" s="1129"/>
      <c r="AF13" s="1129"/>
      <c r="AG13" s="1129"/>
      <c r="AH13" s="1129"/>
      <c r="AI13" s="1129"/>
      <c r="AJ13" s="1129"/>
      <c r="AK13" s="1129"/>
      <c r="AL13" s="98"/>
      <c r="AM13" s="99"/>
    </row>
    <row r="14" spans="1:39" ht="19.5" customHeight="1">
      <c r="A14" s="76"/>
      <c r="B14" s="75"/>
      <c r="C14" s="69"/>
      <c r="D14" s="69"/>
      <c r="E14" s="69"/>
      <c r="F14" s="69"/>
      <c r="G14" s="69"/>
      <c r="H14" s="69" t="s">
        <v>222</v>
      </c>
      <c r="I14" s="69"/>
      <c r="J14" s="69"/>
      <c r="K14" s="69"/>
      <c r="L14" s="69"/>
      <c r="M14" s="69"/>
      <c r="N14" s="69"/>
      <c r="O14" s="69"/>
      <c r="P14" s="69"/>
      <c r="Q14" s="69"/>
      <c r="R14" s="69"/>
      <c r="S14" s="69"/>
      <c r="T14" s="69"/>
      <c r="U14" s="69"/>
      <c r="V14" s="69"/>
      <c r="W14" s="98"/>
      <c r="X14" s="98"/>
      <c r="Y14" s="98"/>
      <c r="Z14" s="98"/>
      <c r="AA14" s="98"/>
      <c r="AB14" s="98"/>
      <c r="AC14" s="98"/>
      <c r="AD14" s="98"/>
      <c r="AE14" s="98"/>
      <c r="AF14" s="98"/>
      <c r="AG14" s="98"/>
      <c r="AH14" s="98"/>
      <c r="AI14" s="98"/>
      <c r="AJ14" s="98"/>
      <c r="AK14" s="98"/>
      <c r="AL14" s="98"/>
      <c r="AM14" s="99"/>
    </row>
    <row r="15" spans="1:39" ht="19.5" customHeight="1">
      <c r="A15" s="76"/>
      <c r="B15" s="75"/>
      <c r="C15" s="69"/>
      <c r="D15" s="69"/>
      <c r="E15" s="69"/>
      <c r="F15" s="69"/>
      <c r="G15" s="69"/>
      <c r="H15" s="69"/>
      <c r="I15" s="69"/>
      <c r="J15" s="69"/>
      <c r="K15" s="69"/>
      <c r="L15" s="69"/>
      <c r="M15" s="69"/>
      <c r="N15" s="69"/>
      <c r="O15" s="69"/>
      <c r="P15" s="69"/>
      <c r="Q15" s="69"/>
      <c r="R15" s="69"/>
      <c r="S15" s="69"/>
      <c r="T15" s="69"/>
      <c r="U15" s="69"/>
      <c r="V15" s="69"/>
      <c r="W15" s="98"/>
      <c r="X15" s="98"/>
      <c r="Y15" s="98"/>
      <c r="Z15" s="98"/>
      <c r="AA15" s="98"/>
      <c r="AB15" s="98"/>
      <c r="AC15" s="98"/>
      <c r="AD15" s="98"/>
      <c r="AE15" s="98"/>
      <c r="AF15" s="98"/>
      <c r="AG15" s="98"/>
      <c r="AH15" s="98"/>
      <c r="AI15" s="98"/>
      <c r="AJ15" s="98"/>
      <c r="AK15" s="98"/>
      <c r="AL15" s="98"/>
      <c r="AM15" s="99"/>
    </row>
    <row r="16" spans="1:39" ht="19.5" customHeight="1">
      <c r="A16" s="76"/>
      <c r="B16" s="75"/>
      <c r="AL16" s="69"/>
      <c r="AM16" s="76"/>
    </row>
    <row r="17" spans="1:39" ht="19.5" customHeight="1">
      <c r="A17" s="76"/>
      <c r="B17" s="75"/>
      <c r="C17" s="913" t="s">
        <v>184</v>
      </c>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69"/>
      <c r="AM17" s="76"/>
    </row>
    <row r="18" spans="1:39" ht="19.5" customHeight="1">
      <c r="A18" s="76"/>
      <c r="B18" s="75"/>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76"/>
    </row>
    <row r="19" spans="1:39" ht="19.5" customHeight="1">
      <c r="A19" s="76"/>
      <c r="B19" s="924" t="s">
        <v>185</v>
      </c>
      <c r="C19" s="925"/>
      <c r="D19" s="925"/>
      <c r="E19" s="925"/>
      <c r="F19" s="925"/>
      <c r="G19" s="925"/>
      <c r="H19" s="925"/>
      <c r="I19" s="925"/>
      <c r="J19" s="1120">
        <f>宿泊者名簿!D12</f>
        <v>0</v>
      </c>
      <c r="K19" s="1121"/>
      <c r="L19" s="1121"/>
      <c r="M19" s="1121"/>
      <c r="N19" s="1121"/>
      <c r="O19" s="1121"/>
      <c r="P19" s="1121"/>
      <c r="Q19" s="1121"/>
      <c r="R19" s="1121"/>
      <c r="S19" s="1121"/>
      <c r="T19" s="1121"/>
      <c r="U19" s="1121"/>
      <c r="V19" s="1121"/>
      <c r="W19" s="1121"/>
      <c r="X19" s="1121"/>
      <c r="Y19" s="1121"/>
      <c r="Z19" s="1121"/>
      <c r="AA19" s="1121"/>
      <c r="AB19" s="1121"/>
      <c r="AC19" s="1121"/>
      <c r="AD19" s="1121"/>
      <c r="AE19" s="1121"/>
      <c r="AF19" s="1121"/>
      <c r="AG19" s="1121"/>
      <c r="AH19" s="1121"/>
      <c r="AI19" s="1121"/>
      <c r="AJ19" s="1121"/>
      <c r="AK19" s="1121"/>
      <c r="AL19" s="1121"/>
      <c r="AM19" s="1122"/>
    </row>
    <row r="20" spans="1:39" ht="19.5" customHeight="1">
      <c r="A20" s="76"/>
      <c r="B20" s="926"/>
      <c r="C20" s="927"/>
      <c r="D20" s="927"/>
      <c r="E20" s="927"/>
      <c r="F20" s="927"/>
      <c r="G20" s="927"/>
      <c r="H20" s="927"/>
      <c r="I20" s="927"/>
      <c r="J20" s="1123"/>
      <c r="K20" s="1124"/>
      <c r="L20" s="1124"/>
      <c r="M20" s="1124"/>
      <c r="N20" s="1124"/>
      <c r="O20" s="1124"/>
      <c r="P20" s="1124"/>
      <c r="Q20" s="1124"/>
      <c r="R20" s="1124"/>
      <c r="S20" s="1124"/>
      <c r="T20" s="1124"/>
      <c r="U20" s="1124"/>
      <c r="V20" s="1124"/>
      <c r="W20" s="1124"/>
      <c r="X20" s="1124"/>
      <c r="Y20" s="1124"/>
      <c r="Z20" s="1124"/>
      <c r="AA20" s="1124"/>
      <c r="AB20" s="1124"/>
      <c r="AC20" s="1124"/>
      <c r="AD20" s="1124"/>
      <c r="AE20" s="1124"/>
      <c r="AF20" s="1124"/>
      <c r="AG20" s="1124"/>
      <c r="AH20" s="1124"/>
      <c r="AI20" s="1124"/>
      <c r="AJ20" s="1124"/>
      <c r="AK20" s="1124"/>
      <c r="AL20" s="1124"/>
      <c r="AM20" s="1125"/>
    </row>
    <row r="21" spans="1:39" ht="15" customHeight="1">
      <c r="A21" s="76"/>
      <c r="B21" s="924" t="s">
        <v>186</v>
      </c>
      <c r="C21" s="925"/>
      <c r="D21" s="925"/>
      <c r="E21" s="925"/>
      <c r="F21" s="925"/>
      <c r="G21" s="925"/>
      <c r="H21" s="925"/>
      <c r="I21" s="925"/>
      <c r="J21" s="95"/>
      <c r="K21" s="1107" t="str">
        <f>'宿泊利用許可申請書(入力不可)'!K31</f>
        <v>令和</v>
      </c>
      <c r="L21" s="1107"/>
      <c r="M21" s="1107"/>
      <c r="N21" s="910">
        <f>宿泊者名簿!M6</f>
        <v>0</v>
      </c>
      <c r="O21" s="910"/>
      <c r="P21" s="910" t="s">
        <v>188</v>
      </c>
      <c r="Q21" s="910"/>
      <c r="R21" s="1131">
        <f>宿泊者名簿!P6</f>
        <v>0</v>
      </c>
      <c r="S21" s="1131"/>
      <c r="T21" s="1132" t="s">
        <v>228</v>
      </c>
      <c r="U21" s="1132"/>
      <c r="V21" s="1131">
        <f>宿泊者名簿!R6</f>
        <v>0</v>
      </c>
      <c r="W21" s="1131"/>
      <c r="X21" s="1132" t="s">
        <v>231</v>
      </c>
      <c r="Y21" s="1132"/>
      <c r="Z21" s="1130" t="s">
        <v>230</v>
      </c>
      <c r="AA21" s="1130"/>
      <c r="AB21" s="1114">
        <f>DATE(N21+2018,R21,V21)</f>
        <v>43069</v>
      </c>
      <c r="AC21" s="1114"/>
      <c r="AD21" s="1112" t="s">
        <v>229</v>
      </c>
      <c r="AE21" s="1112"/>
      <c r="AF21" s="1137">
        <f>活動申込!C12</f>
        <v>0</v>
      </c>
      <c r="AG21" s="1137"/>
      <c r="AH21" s="1137"/>
      <c r="AI21" s="1137"/>
      <c r="AJ21" s="118"/>
      <c r="AK21" s="1126" t="s">
        <v>193</v>
      </c>
      <c r="AL21" s="1126"/>
      <c r="AM21" s="1127"/>
    </row>
    <row r="22" spans="1:39" ht="15" customHeight="1">
      <c r="A22" s="76"/>
      <c r="B22" s="960"/>
      <c r="C22" s="961"/>
      <c r="D22" s="961"/>
      <c r="E22" s="961"/>
      <c r="F22" s="961"/>
      <c r="G22" s="961"/>
      <c r="H22" s="961"/>
      <c r="I22" s="961"/>
      <c r="J22" s="96"/>
      <c r="K22" s="1108"/>
      <c r="L22" s="1108"/>
      <c r="M22" s="1108"/>
      <c r="N22" s="911"/>
      <c r="O22" s="911"/>
      <c r="P22" s="911"/>
      <c r="Q22" s="911"/>
      <c r="R22" s="1103"/>
      <c r="S22" s="1103"/>
      <c r="T22" s="1105"/>
      <c r="U22" s="1105"/>
      <c r="V22" s="1103"/>
      <c r="W22" s="1103"/>
      <c r="X22" s="1105"/>
      <c r="Y22" s="1105"/>
      <c r="Z22" s="1110"/>
      <c r="AA22" s="1110"/>
      <c r="AB22" s="1115"/>
      <c r="AC22" s="1115"/>
      <c r="AD22" s="1113"/>
      <c r="AE22" s="1113"/>
      <c r="AF22" s="1135"/>
      <c r="AG22" s="1135"/>
      <c r="AH22" s="1135"/>
      <c r="AI22" s="1135"/>
      <c r="AJ22" s="163"/>
      <c r="AK22" s="934"/>
      <c r="AL22" s="934"/>
      <c r="AM22" s="935"/>
    </row>
    <row r="23" spans="1:39" ht="15" customHeight="1">
      <c r="A23" s="76"/>
      <c r="B23" s="960"/>
      <c r="C23" s="961"/>
      <c r="D23" s="961"/>
      <c r="E23" s="961"/>
      <c r="F23" s="961"/>
      <c r="G23" s="961"/>
      <c r="H23" s="961"/>
      <c r="I23" s="961"/>
      <c r="J23" s="96"/>
      <c r="K23" s="1108"/>
      <c r="L23" s="1108"/>
      <c r="M23" s="1108"/>
      <c r="N23" s="911"/>
      <c r="O23" s="911"/>
      <c r="P23" s="911"/>
      <c r="Q23" s="911"/>
      <c r="R23" s="1103" t="e">
        <f>MONTH(DATE(宿泊者名簿!M6,宿泊者名簿!P6,宿泊者名簿!R6)+宿泊者名簿!M9)</f>
        <v>#NUM!</v>
      </c>
      <c r="S23" s="1103"/>
      <c r="T23" s="1105" t="s">
        <v>228</v>
      </c>
      <c r="U23" s="1105"/>
      <c r="V23" s="1103" t="e">
        <f>DAY(DATE(宿泊者名簿!M6,宿泊者名簿!P6,宿泊者名簿!R6)+宿泊者名簿!M9)</f>
        <v>#NUM!</v>
      </c>
      <c r="W23" s="1103"/>
      <c r="X23" s="1105" t="s">
        <v>231</v>
      </c>
      <c r="Y23" s="1105"/>
      <c r="Z23" s="1110" t="s">
        <v>230</v>
      </c>
      <c r="AA23" s="1110"/>
      <c r="AB23" s="1115" t="e">
        <f>TEXT(DATE(N21+2018,R23,V23),"aaa")</f>
        <v>#NUM!</v>
      </c>
      <c r="AC23" s="1115"/>
      <c r="AD23" s="1113" t="s">
        <v>229</v>
      </c>
      <c r="AE23" s="1113"/>
      <c r="AF23" s="1135">
        <f>活動申込!R12</f>
        <v>0</v>
      </c>
      <c r="AG23" s="1135"/>
      <c r="AH23" s="1135"/>
      <c r="AI23" s="1135"/>
      <c r="AJ23" s="163"/>
      <c r="AK23" s="934" t="s">
        <v>194</v>
      </c>
      <c r="AL23" s="934"/>
      <c r="AM23" s="935"/>
    </row>
    <row r="24" spans="1:39" ht="15" customHeight="1">
      <c r="A24" s="76"/>
      <c r="B24" s="926"/>
      <c r="C24" s="927"/>
      <c r="D24" s="927"/>
      <c r="E24" s="927"/>
      <c r="F24" s="927"/>
      <c r="G24" s="927"/>
      <c r="H24" s="927"/>
      <c r="I24" s="927"/>
      <c r="J24" s="97"/>
      <c r="K24" s="1109"/>
      <c r="L24" s="1109"/>
      <c r="M24" s="1109"/>
      <c r="N24" s="966"/>
      <c r="O24" s="966"/>
      <c r="P24" s="966"/>
      <c r="Q24" s="966"/>
      <c r="R24" s="1104"/>
      <c r="S24" s="1104"/>
      <c r="T24" s="1106"/>
      <c r="U24" s="1106"/>
      <c r="V24" s="1104"/>
      <c r="W24" s="1104"/>
      <c r="X24" s="1106"/>
      <c r="Y24" s="1106"/>
      <c r="Z24" s="1111"/>
      <c r="AA24" s="1111"/>
      <c r="AB24" s="1116"/>
      <c r="AC24" s="1116"/>
      <c r="AD24" s="1117"/>
      <c r="AE24" s="1117"/>
      <c r="AF24" s="1136"/>
      <c r="AG24" s="1136"/>
      <c r="AH24" s="1136"/>
      <c r="AI24" s="1136"/>
      <c r="AJ24" s="119"/>
      <c r="AK24" s="1133"/>
      <c r="AL24" s="1133"/>
      <c r="AM24" s="1134"/>
    </row>
    <row r="25" spans="1:39" ht="17.25" customHeight="1">
      <c r="A25" s="76"/>
      <c r="B25" s="947" t="s">
        <v>195</v>
      </c>
      <c r="C25" s="912"/>
      <c r="D25" s="912"/>
      <c r="E25" s="912"/>
      <c r="F25" s="912"/>
      <c r="G25" s="912"/>
      <c r="H25" s="912"/>
      <c r="I25" s="948"/>
      <c r="J25" s="951" t="s">
        <v>196</v>
      </c>
      <c r="K25" s="952"/>
      <c r="L25" s="1100">
        <f>宿泊者名簿!R16</f>
        <v>0</v>
      </c>
      <c r="M25" s="1100"/>
      <c r="N25" s="1100"/>
      <c r="O25" s="937" t="s">
        <v>197</v>
      </c>
      <c r="P25" s="937"/>
      <c r="Q25" s="937" t="s">
        <v>198</v>
      </c>
      <c r="R25" s="937"/>
      <c r="S25" s="912" t="s">
        <v>199</v>
      </c>
      <c r="T25" s="912"/>
      <c r="U25" s="1100">
        <f>宿泊者名簿!R17</f>
        <v>0</v>
      </c>
      <c r="V25" s="1100"/>
      <c r="W25" s="1100"/>
      <c r="X25" s="937" t="s">
        <v>197</v>
      </c>
      <c r="Y25" s="937"/>
      <c r="Z25" s="937"/>
      <c r="AA25" s="937"/>
      <c r="AB25" s="937" t="s">
        <v>200</v>
      </c>
      <c r="AC25" s="937"/>
      <c r="AD25" s="1100">
        <f>L25+U25</f>
        <v>0</v>
      </c>
      <c r="AE25" s="1100"/>
      <c r="AF25" s="1100"/>
      <c r="AG25" s="937" t="s">
        <v>197</v>
      </c>
      <c r="AH25" s="937"/>
      <c r="AI25" s="962"/>
      <c r="AJ25" s="962"/>
      <c r="AK25" s="962"/>
      <c r="AL25" s="962"/>
      <c r="AM25" s="963"/>
    </row>
    <row r="26" spans="1:39" ht="17.25" customHeight="1">
      <c r="A26" s="76"/>
      <c r="B26" s="949"/>
      <c r="C26" s="913"/>
      <c r="D26" s="913"/>
      <c r="E26" s="913"/>
      <c r="F26" s="913"/>
      <c r="G26" s="913"/>
      <c r="H26" s="913"/>
      <c r="I26" s="950"/>
      <c r="J26" s="953"/>
      <c r="K26" s="954"/>
      <c r="L26" s="1101"/>
      <c r="M26" s="1101"/>
      <c r="N26" s="1101"/>
      <c r="O26" s="938"/>
      <c r="P26" s="938"/>
      <c r="Q26" s="938"/>
      <c r="R26" s="938"/>
      <c r="S26" s="913"/>
      <c r="T26" s="913"/>
      <c r="U26" s="1101"/>
      <c r="V26" s="1101"/>
      <c r="W26" s="1101"/>
      <c r="X26" s="938"/>
      <c r="Y26" s="938"/>
      <c r="Z26" s="938"/>
      <c r="AA26" s="938"/>
      <c r="AB26" s="938"/>
      <c r="AC26" s="938"/>
      <c r="AD26" s="1101"/>
      <c r="AE26" s="1101"/>
      <c r="AF26" s="1101"/>
      <c r="AG26" s="938"/>
      <c r="AH26" s="938"/>
      <c r="AI26" s="964"/>
      <c r="AJ26" s="964"/>
      <c r="AK26" s="964"/>
      <c r="AL26" s="964"/>
      <c r="AM26" s="965"/>
    </row>
    <row r="27" spans="1:39" ht="12.75" customHeight="1">
      <c r="A27" s="76"/>
      <c r="B27" s="969" t="s">
        <v>201</v>
      </c>
      <c r="C27" s="925"/>
      <c r="D27" s="925"/>
      <c r="E27" s="925"/>
      <c r="F27" s="925"/>
      <c r="G27" s="925"/>
      <c r="H27" s="925"/>
      <c r="I27" s="925"/>
      <c r="J27" s="925" t="s">
        <v>202</v>
      </c>
      <c r="K27" s="925"/>
      <c r="L27" s="925"/>
      <c r="M27" s="970"/>
      <c r="N27" s="1100">
        <f>宿泊者名簿!D10</f>
        <v>0</v>
      </c>
      <c r="O27" s="1100"/>
      <c r="P27" s="1100"/>
      <c r="Q27" s="1100"/>
      <c r="R27" s="1100"/>
      <c r="S27" s="1100"/>
      <c r="T27" s="1100"/>
      <c r="U27" s="1100"/>
      <c r="V27" s="1100" t="s">
        <v>223</v>
      </c>
      <c r="W27" s="1100"/>
      <c r="X27" s="100"/>
      <c r="Y27" s="101"/>
      <c r="Z27" s="948"/>
      <c r="AA27" s="925"/>
      <c r="AB27" s="925"/>
      <c r="AC27" s="970"/>
      <c r="AD27" s="1096"/>
      <c r="AE27" s="1096"/>
      <c r="AF27" s="1096"/>
      <c r="AG27" s="1096"/>
      <c r="AH27" s="1096"/>
      <c r="AI27" s="1096"/>
      <c r="AJ27" s="1096"/>
      <c r="AK27" s="1096"/>
      <c r="AL27" s="1096"/>
      <c r="AM27" s="1097"/>
    </row>
    <row r="28" spans="1:39" ht="12.75" customHeight="1">
      <c r="A28" s="76"/>
      <c r="B28" s="960"/>
      <c r="C28" s="961"/>
      <c r="D28" s="961"/>
      <c r="E28" s="961"/>
      <c r="F28" s="961"/>
      <c r="G28" s="961"/>
      <c r="H28" s="961"/>
      <c r="I28" s="961"/>
      <c r="J28" s="961"/>
      <c r="K28" s="961"/>
      <c r="L28" s="961"/>
      <c r="M28" s="971"/>
      <c r="N28" s="1101"/>
      <c r="O28" s="1101"/>
      <c r="P28" s="1101"/>
      <c r="Q28" s="1101"/>
      <c r="R28" s="1101"/>
      <c r="S28" s="1101"/>
      <c r="T28" s="1101"/>
      <c r="U28" s="1101"/>
      <c r="V28" s="1101"/>
      <c r="W28" s="1101"/>
      <c r="X28" s="164"/>
      <c r="Y28" s="165"/>
      <c r="Z28" s="950"/>
      <c r="AA28" s="961"/>
      <c r="AB28" s="961"/>
      <c r="AC28" s="971"/>
      <c r="AD28" s="1098"/>
      <c r="AE28" s="1098"/>
      <c r="AF28" s="1098"/>
      <c r="AG28" s="1098"/>
      <c r="AH28" s="1098"/>
      <c r="AI28" s="1098"/>
      <c r="AJ28" s="1098"/>
      <c r="AK28" s="1098"/>
      <c r="AL28" s="1098"/>
      <c r="AM28" s="1099"/>
    </row>
    <row r="29" spans="1:39" ht="12.75" customHeight="1" thickBot="1">
      <c r="A29" s="76"/>
      <c r="B29" s="926"/>
      <c r="C29" s="927"/>
      <c r="D29" s="927"/>
      <c r="E29" s="927"/>
      <c r="F29" s="927"/>
      <c r="G29" s="927"/>
      <c r="H29" s="927"/>
      <c r="I29" s="927"/>
      <c r="J29" s="927"/>
      <c r="K29" s="927"/>
      <c r="L29" s="927"/>
      <c r="M29" s="973"/>
      <c r="N29" s="1102"/>
      <c r="O29" s="1102"/>
      <c r="P29" s="1102"/>
      <c r="Q29" s="1102"/>
      <c r="R29" s="1102"/>
      <c r="S29" s="1102"/>
      <c r="T29" s="1102"/>
      <c r="U29" s="1102"/>
      <c r="V29" s="1102"/>
      <c r="W29" s="1102"/>
      <c r="X29" s="102"/>
      <c r="Y29" s="103"/>
      <c r="Z29" s="972"/>
      <c r="AA29" s="927"/>
      <c r="AB29" s="927"/>
      <c r="AC29" s="973"/>
      <c r="AD29" s="1098"/>
      <c r="AE29" s="1098"/>
      <c r="AF29" s="1098"/>
      <c r="AG29" s="1098"/>
      <c r="AH29" s="1098"/>
      <c r="AI29" s="1098"/>
      <c r="AJ29" s="1098"/>
      <c r="AK29" s="1098"/>
      <c r="AL29" s="1098"/>
      <c r="AM29" s="1099"/>
    </row>
    <row r="30" spans="1:39" ht="9.75" customHeight="1">
      <c r="A30" s="76"/>
      <c r="B30" s="976" t="s">
        <v>204</v>
      </c>
      <c r="C30" s="977"/>
      <c r="D30" s="977"/>
      <c r="E30" s="977"/>
      <c r="F30" s="982" t="s">
        <v>205</v>
      </c>
      <c r="G30" s="983"/>
      <c r="H30" s="983"/>
      <c r="I30" s="984"/>
      <c r="J30" s="991" t="s">
        <v>206</v>
      </c>
      <c r="K30" s="991"/>
      <c r="L30" s="991"/>
      <c r="M30" s="991"/>
      <c r="N30" s="991"/>
      <c r="O30" s="992" t="s">
        <v>207</v>
      </c>
      <c r="P30" s="993"/>
      <c r="Q30" s="993"/>
      <c r="R30" s="993"/>
      <c r="S30" s="993"/>
      <c r="T30" s="993"/>
      <c r="U30" s="993"/>
      <c r="V30" s="993"/>
      <c r="W30" s="993"/>
      <c r="X30" s="993"/>
      <c r="Y30" s="993"/>
      <c r="Z30" s="993"/>
      <c r="AA30" s="993"/>
      <c r="AB30" s="993"/>
      <c r="AC30" s="993"/>
      <c r="AD30" s="993"/>
      <c r="AE30" s="993"/>
      <c r="AF30" s="993"/>
      <c r="AG30" s="993"/>
      <c r="AH30" s="994"/>
      <c r="AI30" s="1087" t="s">
        <v>208</v>
      </c>
      <c r="AJ30" s="1088"/>
      <c r="AK30" s="1088"/>
      <c r="AL30" s="1088"/>
      <c r="AM30" s="1089"/>
    </row>
    <row r="31" spans="1:39" ht="9.75" customHeight="1">
      <c r="A31" s="76"/>
      <c r="B31" s="978"/>
      <c r="C31" s="979"/>
      <c r="D31" s="979"/>
      <c r="E31" s="979"/>
      <c r="F31" s="985"/>
      <c r="G31" s="986"/>
      <c r="H31" s="986"/>
      <c r="I31" s="987"/>
      <c r="J31" s="991"/>
      <c r="K31" s="991"/>
      <c r="L31" s="991"/>
      <c r="M31" s="991"/>
      <c r="N31" s="991"/>
      <c r="O31" s="995"/>
      <c r="P31" s="996"/>
      <c r="Q31" s="996"/>
      <c r="R31" s="996"/>
      <c r="S31" s="996"/>
      <c r="T31" s="996"/>
      <c r="U31" s="996"/>
      <c r="V31" s="996"/>
      <c r="W31" s="996"/>
      <c r="X31" s="996"/>
      <c r="Y31" s="996"/>
      <c r="Z31" s="996"/>
      <c r="AA31" s="996"/>
      <c r="AB31" s="996"/>
      <c r="AC31" s="996"/>
      <c r="AD31" s="996"/>
      <c r="AE31" s="996"/>
      <c r="AF31" s="996"/>
      <c r="AG31" s="996"/>
      <c r="AH31" s="997"/>
      <c r="AI31" s="1090"/>
      <c r="AJ31" s="1091"/>
      <c r="AK31" s="1091"/>
      <c r="AL31" s="1091"/>
      <c r="AM31" s="1092"/>
    </row>
    <row r="32" spans="1:39" ht="9.75" customHeight="1">
      <c r="A32" s="76"/>
      <c r="B32" s="978"/>
      <c r="C32" s="979"/>
      <c r="D32" s="979"/>
      <c r="E32" s="979"/>
      <c r="F32" s="985"/>
      <c r="G32" s="986"/>
      <c r="H32" s="986"/>
      <c r="I32" s="987"/>
      <c r="J32" s="991"/>
      <c r="K32" s="991"/>
      <c r="L32" s="991"/>
      <c r="M32" s="991"/>
      <c r="N32" s="991"/>
      <c r="O32" s="1003" t="s">
        <v>209</v>
      </c>
      <c r="P32" s="962"/>
      <c r="Q32" s="962"/>
      <c r="R32" s="962"/>
      <c r="S32" s="1004"/>
      <c r="T32" s="962" t="s">
        <v>210</v>
      </c>
      <c r="U32" s="962"/>
      <c r="V32" s="962"/>
      <c r="W32" s="962"/>
      <c r="X32" s="962"/>
      <c r="Y32" s="1003" t="s">
        <v>211</v>
      </c>
      <c r="Z32" s="962"/>
      <c r="AA32" s="962"/>
      <c r="AB32" s="962"/>
      <c r="AC32" s="1004"/>
      <c r="AD32" s="962" t="s">
        <v>212</v>
      </c>
      <c r="AE32" s="962"/>
      <c r="AF32" s="962"/>
      <c r="AG32" s="962"/>
      <c r="AH32" s="963"/>
      <c r="AI32" s="1090"/>
      <c r="AJ32" s="1091"/>
      <c r="AK32" s="1091"/>
      <c r="AL32" s="1091"/>
      <c r="AM32" s="1092"/>
    </row>
    <row r="33" spans="1:39" ht="9.75" customHeight="1">
      <c r="A33" s="76"/>
      <c r="B33" s="980"/>
      <c r="C33" s="981"/>
      <c r="D33" s="981"/>
      <c r="E33" s="981"/>
      <c r="F33" s="988"/>
      <c r="G33" s="989"/>
      <c r="H33" s="989"/>
      <c r="I33" s="990"/>
      <c r="J33" s="991"/>
      <c r="K33" s="991"/>
      <c r="L33" s="991"/>
      <c r="M33" s="991"/>
      <c r="N33" s="991"/>
      <c r="O33" s="1005"/>
      <c r="P33" s="1006"/>
      <c r="Q33" s="1006"/>
      <c r="R33" s="1006"/>
      <c r="S33" s="1007"/>
      <c r="T33" s="1006"/>
      <c r="U33" s="1006"/>
      <c r="V33" s="1006"/>
      <c r="W33" s="1006"/>
      <c r="X33" s="1006"/>
      <c r="Y33" s="1005"/>
      <c r="Z33" s="1006"/>
      <c r="AA33" s="1006"/>
      <c r="AB33" s="1006"/>
      <c r="AC33" s="1007"/>
      <c r="AD33" s="1006"/>
      <c r="AE33" s="1006"/>
      <c r="AF33" s="1006"/>
      <c r="AG33" s="1006"/>
      <c r="AH33" s="1008"/>
      <c r="AI33" s="1093"/>
      <c r="AJ33" s="1094"/>
      <c r="AK33" s="1094"/>
      <c r="AL33" s="1094"/>
      <c r="AM33" s="1095"/>
    </row>
    <row r="34" spans="1:39" ht="14.25" customHeight="1">
      <c r="A34" s="76"/>
      <c r="B34" s="1019" t="s">
        <v>224</v>
      </c>
      <c r="C34" s="983"/>
      <c r="D34" s="983"/>
      <c r="E34" s="983"/>
      <c r="F34" s="106"/>
      <c r="G34" s="107"/>
      <c r="H34" s="107"/>
      <c r="I34" s="108"/>
      <c r="J34" s="85" t="s">
        <v>196</v>
      </c>
      <c r="K34" s="1077">
        <f>COUNTIF(宿泊者名簿!$Z$22:$Z$421,1)</f>
        <v>0</v>
      </c>
      <c r="L34" s="1077"/>
      <c r="M34" s="1077"/>
      <c r="N34" s="86" t="s">
        <v>197</v>
      </c>
      <c r="O34" s="1078">
        <f>COUNTIF(宿泊者名簿!$F$22:$F$421,2)+COUNTIF(宿泊者名簿!$F$22:$F$421,3)</f>
        <v>0</v>
      </c>
      <c r="P34" s="1079"/>
      <c r="Q34" s="1079"/>
      <c r="R34" s="1079"/>
      <c r="S34" s="1080"/>
      <c r="T34" s="1079">
        <f>COUNTIF(宿泊者名簿!$F$22:$F$421,4)</f>
        <v>0</v>
      </c>
      <c r="U34" s="1079"/>
      <c r="V34" s="1079"/>
      <c r="W34" s="1079"/>
      <c r="X34" s="1079"/>
      <c r="Y34" s="1025">
        <f>COUNTIF(宿泊者名簿!$F$22:$F$421,5)+COUNTIF(宿泊者名簿!$F$22:$F$421,6)+COUNTIF(宿泊者名簿!$F$22:$F$421,7)</f>
        <v>0</v>
      </c>
      <c r="Z34" s="1026"/>
      <c r="AA34" s="1026"/>
      <c r="AB34" s="1026"/>
      <c r="AC34" s="1027"/>
      <c r="AD34" s="1026">
        <f>COUNTIF(宿泊者名簿!$F$22:$F$421,1)</f>
        <v>0</v>
      </c>
      <c r="AE34" s="1026"/>
      <c r="AF34" s="1026"/>
      <c r="AG34" s="1026"/>
      <c r="AH34" s="1034"/>
      <c r="AI34" s="912"/>
      <c r="AJ34" s="912"/>
      <c r="AK34" s="912"/>
      <c r="AL34" s="912"/>
      <c r="AM34" s="948"/>
    </row>
    <row r="35" spans="1:39" ht="14.25" customHeight="1">
      <c r="A35" s="76"/>
      <c r="B35" s="1020"/>
      <c r="C35" s="986"/>
      <c r="D35" s="986"/>
      <c r="E35" s="986"/>
      <c r="F35" s="116">
        <f>宿泊者名簿!P6</f>
        <v>0</v>
      </c>
      <c r="G35" s="88" t="s">
        <v>189</v>
      </c>
      <c r="H35" s="112">
        <f>宿泊者名簿!R6</f>
        <v>0</v>
      </c>
      <c r="I35" s="89" t="s">
        <v>190</v>
      </c>
      <c r="J35" s="90" t="s">
        <v>199</v>
      </c>
      <c r="K35" s="1075">
        <f>COUNTIF(宿泊者名簿!$Z$22:$Z$421,2)</f>
        <v>0</v>
      </c>
      <c r="L35" s="1075"/>
      <c r="M35" s="1075"/>
      <c r="N35" s="91" t="s">
        <v>197</v>
      </c>
      <c r="O35" s="1081"/>
      <c r="P35" s="1082"/>
      <c r="Q35" s="1082"/>
      <c r="R35" s="1082"/>
      <c r="S35" s="1083"/>
      <c r="T35" s="1082"/>
      <c r="U35" s="1082"/>
      <c r="V35" s="1082"/>
      <c r="W35" s="1082"/>
      <c r="X35" s="1082"/>
      <c r="Y35" s="1028"/>
      <c r="Z35" s="1029"/>
      <c r="AA35" s="1029"/>
      <c r="AB35" s="1029"/>
      <c r="AC35" s="1030"/>
      <c r="AD35" s="1029"/>
      <c r="AE35" s="1029"/>
      <c r="AF35" s="1029"/>
      <c r="AG35" s="1029"/>
      <c r="AH35" s="1035"/>
      <c r="AI35" s="913"/>
      <c r="AJ35" s="913"/>
      <c r="AK35" s="913"/>
      <c r="AL35" s="913"/>
      <c r="AM35" s="950"/>
    </row>
    <row r="36" spans="1:39" ht="14.25" customHeight="1">
      <c r="A36" s="76"/>
      <c r="B36" s="1021"/>
      <c r="C36" s="989"/>
      <c r="D36" s="989"/>
      <c r="E36" s="989"/>
      <c r="F36" s="109"/>
      <c r="G36" s="110"/>
      <c r="H36" s="110"/>
      <c r="I36" s="111"/>
      <c r="J36" s="92" t="s">
        <v>200</v>
      </c>
      <c r="K36" s="1076">
        <f>SUM(K34:M35)</f>
        <v>0</v>
      </c>
      <c r="L36" s="1076"/>
      <c r="M36" s="1076"/>
      <c r="N36" s="93" t="s">
        <v>197</v>
      </c>
      <c r="O36" s="1084"/>
      <c r="P36" s="1085"/>
      <c r="Q36" s="1085"/>
      <c r="R36" s="1085"/>
      <c r="S36" s="1086"/>
      <c r="T36" s="1085"/>
      <c r="U36" s="1085"/>
      <c r="V36" s="1085"/>
      <c r="W36" s="1085"/>
      <c r="X36" s="1085"/>
      <c r="Y36" s="1031"/>
      <c r="Z36" s="1032"/>
      <c r="AA36" s="1032"/>
      <c r="AB36" s="1032"/>
      <c r="AC36" s="1033"/>
      <c r="AD36" s="1032"/>
      <c r="AE36" s="1032"/>
      <c r="AF36" s="1032"/>
      <c r="AG36" s="1032"/>
      <c r="AH36" s="1036"/>
      <c r="AI36" s="914"/>
      <c r="AJ36" s="914"/>
      <c r="AK36" s="914"/>
      <c r="AL36" s="914"/>
      <c r="AM36" s="972"/>
    </row>
    <row r="37" spans="1:39" ht="14.25" customHeight="1">
      <c r="A37" s="76"/>
      <c r="B37" s="1019" t="s">
        <v>224</v>
      </c>
      <c r="C37" s="983"/>
      <c r="D37" s="983"/>
      <c r="E37" s="983"/>
      <c r="F37" s="1022"/>
      <c r="G37" s="1023"/>
      <c r="H37" s="1023"/>
      <c r="I37" s="1024"/>
      <c r="J37" s="85" t="s">
        <v>196</v>
      </c>
      <c r="K37" s="1077">
        <f>COUNTIF(宿泊者名簿!$AA$22:$AA$421,1)</f>
        <v>0</v>
      </c>
      <c r="L37" s="1077"/>
      <c r="M37" s="1077"/>
      <c r="N37" s="86" t="s">
        <v>197</v>
      </c>
      <c r="O37" s="1078">
        <f>COUNTIF(宿泊者名簿!$G$22:$G$421,2)+COUNTIF(宿泊者名簿!$G$22:$G$421,3)</f>
        <v>0</v>
      </c>
      <c r="P37" s="1079"/>
      <c r="Q37" s="1079"/>
      <c r="R37" s="1079"/>
      <c r="S37" s="1080"/>
      <c r="T37" s="1079">
        <f>COUNTIF(宿泊者名簿!$G$22:$G$421,4)</f>
        <v>0</v>
      </c>
      <c r="U37" s="1079"/>
      <c r="V37" s="1079"/>
      <c r="W37" s="1079"/>
      <c r="X37" s="1079"/>
      <c r="Y37" s="1025">
        <f>COUNTIF(宿泊者名簿!$G$22:$G$421,5)+COUNTIF(宿泊者名簿!$G$22:$G$421,6)+COUNTIF(宿泊者名簿!$G$22:$G$421,7)</f>
        <v>0</v>
      </c>
      <c r="Z37" s="1026"/>
      <c r="AA37" s="1026"/>
      <c r="AB37" s="1026"/>
      <c r="AC37" s="1027"/>
      <c r="AD37" s="1026">
        <f>COUNTIF(宿泊者名簿!$G$22:$G$421,1)</f>
        <v>0</v>
      </c>
      <c r="AE37" s="1026"/>
      <c r="AF37" s="1026"/>
      <c r="AG37" s="1026"/>
      <c r="AH37" s="1034"/>
      <c r="AI37" s="912"/>
      <c r="AJ37" s="912"/>
      <c r="AK37" s="912"/>
      <c r="AL37" s="912"/>
      <c r="AM37" s="948"/>
    </row>
    <row r="38" spans="1:39" ht="14.25" customHeight="1">
      <c r="A38" s="76"/>
      <c r="B38" s="1020"/>
      <c r="C38" s="986"/>
      <c r="D38" s="986"/>
      <c r="E38" s="986"/>
      <c r="F38" s="116" t="str">
        <f>宿泊者名簿!P7</f>
        <v/>
      </c>
      <c r="G38" s="88" t="s">
        <v>189</v>
      </c>
      <c r="H38" s="112" t="str">
        <f>宿泊者名簿!R7</f>
        <v/>
      </c>
      <c r="I38" s="89" t="s">
        <v>190</v>
      </c>
      <c r="J38" s="90" t="s">
        <v>199</v>
      </c>
      <c r="K38" s="1075">
        <f>COUNTIF(宿泊者名簿!$AA$22:$AA$421,2)</f>
        <v>0</v>
      </c>
      <c r="L38" s="1075"/>
      <c r="M38" s="1075"/>
      <c r="N38" s="91" t="s">
        <v>197</v>
      </c>
      <c r="O38" s="1081"/>
      <c r="P38" s="1082"/>
      <c r="Q38" s="1082"/>
      <c r="R38" s="1082"/>
      <c r="S38" s="1083"/>
      <c r="T38" s="1082"/>
      <c r="U38" s="1082"/>
      <c r="V38" s="1082"/>
      <c r="W38" s="1082"/>
      <c r="X38" s="1082"/>
      <c r="Y38" s="1028"/>
      <c r="Z38" s="1029"/>
      <c r="AA38" s="1029"/>
      <c r="AB38" s="1029"/>
      <c r="AC38" s="1030"/>
      <c r="AD38" s="1029"/>
      <c r="AE38" s="1029"/>
      <c r="AF38" s="1029"/>
      <c r="AG38" s="1029"/>
      <c r="AH38" s="1035"/>
      <c r="AI38" s="913"/>
      <c r="AJ38" s="913"/>
      <c r="AK38" s="913"/>
      <c r="AL38" s="913"/>
      <c r="AM38" s="950"/>
    </row>
    <row r="39" spans="1:39" ht="14.25" customHeight="1">
      <c r="A39" s="76"/>
      <c r="B39" s="1021"/>
      <c r="C39" s="989"/>
      <c r="D39" s="989"/>
      <c r="E39" s="989"/>
      <c r="F39" s="1038"/>
      <c r="G39" s="1039"/>
      <c r="H39" s="1039"/>
      <c r="I39" s="1040"/>
      <c r="J39" s="92" t="s">
        <v>200</v>
      </c>
      <c r="K39" s="1076">
        <f>SUM(K37:M38)</f>
        <v>0</v>
      </c>
      <c r="L39" s="1076"/>
      <c r="M39" s="1076"/>
      <c r="N39" s="93" t="s">
        <v>197</v>
      </c>
      <c r="O39" s="1084"/>
      <c r="P39" s="1085"/>
      <c r="Q39" s="1085"/>
      <c r="R39" s="1085"/>
      <c r="S39" s="1086"/>
      <c r="T39" s="1085"/>
      <c r="U39" s="1085"/>
      <c r="V39" s="1085"/>
      <c r="W39" s="1085"/>
      <c r="X39" s="1085"/>
      <c r="Y39" s="1031"/>
      <c r="Z39" s="1032"/>
      <c r="AA39" s="1032"/>
      <c r="AB39" s="1032"/>
      <c r="AC39" s="1033"/>
      <c r="AD39" s="1032"/>
      <c r="AE39" s="1032"/>
      <c r="AF39" s="1032"/>
      <c r="AG39" s="1032"/>
      <c r="AH39" s="1036"/>
      <c r="AI39" s="914"/>
      <c r="AJ39" s="914"/>
      <c r="AK39" s="914"/>
      <c r="AL39" s="914"/>
      <c r="AM39" s="972"/>
    </row>
    <row r="40" spans="1:39" ht="14.25" customHeight="1">
      <c r="A40" s="76"/>
      <c r="B40" s="1019" t="s">
        <v>224</v>
      </c>
      <c r="C40" s="983"/>
      <c r="D40" s="983"/>
      <c r="E40" s="983"/>
      <c r="F40" s="1022"/>
      <c r="G40" s="1023"/>
      <c r="H40" s="1023"/>
      <c r="I40" s="1024"/>
      <c r="J40" s="85" t="s">
        <v>196</v>
      </c>
      <c r="K40" s="1077">
        <f>COUNTIF(宿泊者名簿!$AB$22:$AB$421,1)</f>
        <v>0</v>
      </c>
      <c r="L40" s="1077"/>
      <c r="M40" s="1077"/>
      <c r="N40" s="86" t="s">
        <v>197</v>
      </c>
      <c r="O40" s="1078">
        <f>COUNTIF(宿泊者名簿!$H$22:$H$421,2)+COUNTIF(宿泊者名簿!$H$22:$H$421,3)</f>
        <v>0</v>
      </c>
      <c r="P40" s="1079"/>
      <c r="Q40" s="1079"/>
      <c r="R40" s="1079"/>
      <c r="S40" s="1080"/>
      <c r="T40" s="1079">
        <f>COUNTIF(宿泊者名簿!$H$22:$H$421,4)</f>
        <v>0</v>
      </c>
      <c r="U40" s="1079"/>
      <c r="V40" s="1079"/>
      <c r="W40" s="1079"/>
      <c r="X40" s="1079"/>
      <c r="Y40" s="1025">
        <f>COUNTIF(宿泊者名簿!$H$22:$H$421,5)+COUNTIF(宿泊者名簿!$H$22:$H$421,6)+COUNTIF(宿泊者名簿!$H$22:$H$421,7)</f>
        <v>0</v>
      </c>
      <c r="Z40" s="1026"/>
      <c r="AA40" s="1026"/>
      <c r="AB40" s="1026"/>
      <c r="AC40" s="1027"/>
      <c r="AD40" s="1026">
        <f>COUNTIF(宿泊者名簿!$H$22:$H$421,1)</f>
        <v>0</v>
      </c>
      <c r="AE40" s="1026"/>
      <c r="AF40" s="1026"/>
      <c r="AG40" s="1026"/>
      <c r="AH40" s="1034"/>
      <c r="AI40" s="912"/>
      <c r="AJ40" s="912"/>
      <c r="AK40" s="912"/>
      <c r="AL40" s="912"/>
      <c r="AM40" s="948"/>
    </row>
    <row r="41" spans="1:39" ht="14.25" customHeight="1">
      <c r="A41" s="76"/>
      <c r="B41" s="1020"/>
      <c r="C41" s="986"/>
      <c r="D41" s="986"/>
      <c r="E41" s="986"/>
      <c r="F41" s="115" t="str">
        <f>宿泊者名簿!P8</f>
        <v/>
      </c>
      <c r="G41" s="113" t="s">
        <v>189</v>
      </c>
      <c r="H41" s="117" t="str">
        <f>宿泊者名簿!R8</f>
        <v/>
      </c>
      <c r="I41" s="114" t="s">
        <v>190</v>
      </c>
      <c r="J41" s="90" t="s">
        <v>199</v>
      </c>
      <c r="K41" s="1075">
        <f>COUNTIF(宿泊者名簿!$AB$22:$AB$421,2)</f>
        <v>0</v>
      </c>
      <c r="L41" s="1075"/>
      <c r="M41" s="1075"/>
      <c r="N41" s="91" t="s">
        <v>197</v>
      </c>
      <c r="O41" s="1081"/>
      <c r="P41" s="1082"/>
      <c r="Q41" s="1082"/>
      <c r="R41" s="1082"/>
      <c r="S41" s="1083"/>
      <c r="T41" s="1082"/>
      <c r="U41" s="1082"/>
      <c r="V41" s="1082"/>
      <c r="W41" s="1082"/>
      <c r="X41" s="1082"/>
      <c r="Y41" s="1028"/>
      <c r="Z41" s="1029"/>
      <c r="AA41" s="1029"/>
      <c r="AB41" s="1029"/>
      <c r="AC41" s="1030"/>
      <c r="AD41" s="1029"/>
      <c r="AE41" s="1029"/>
      <c r="AF41" s="1029"/>
      <c r="AG41" s="1029"/>
      <c r="AH41" s="1035"/>
      <c r="AI41" s="913"/>
      <c r="AJ41" s="913"/>
      <c r="AK41" s="913"/>
      <c r="AL41" s="913"/>
      <c r="AM41" s="950"/>
    </row>
    <row r="42" spans="1:39" ht="14.25" customHeight="1">
      <c r="A42" s="76"/>
      <c r="B42" s="1021"/>
      <c r="C42" s="989"/>
      <c r="D42" s="989"/>
      <c r="E42" s="989"/>
      <c r="F42" s="1041"/>
      <c r="G42" s="1042"/>
      <c r="H42" s="1042"/>
      <c r="I42" s="1043"/>
      <c r="J42" s="92" t="s">
        <v>200</v>
      </c>
      <c r="K42" s="1076">
        <f>SUM(K40:M41)</f>
        <v>0</v>
      </c>
      <c r="L42" s="1076"/>
      <c r="M42" s="1076"/>
      <c r="N42" s="93" t="s">
        <v>197</v>
      </c>
      <c r="O42" s="1084"/>
      <c r="P42" s="1085"/>
      <c r="Q42" s="1085"/>
      <c r="R42" s="1085"/>
      <c r="S42" s="1086"/>
      <c r="T42" s="1085"/>
      <c r="U42" s="1085"/>
      <c r="V42" s="1085"/>
      <c r="W42" s="1085"/>
      <c r="X42" s="1085"/>
      <c r="Y42" s="1031"/>
      <c r="Z42" s="1032"/>
      <c r="AA42" s="1032"/>
      <c r="AB42" s="1032"/>
      <c r="AC42" s="1033"/>
      <c r="AD42" s="1032"/>
      <c r="AE42" s="1032"/>
      <c r="AF42" s="1032"/>
      <c r="AG42" s="1032"/>
      <c r="AH42" s="1036"/>
      <c r="AI42" s="914"/>
      <c r="AJ42" s="914"/>
      <c r="AK42" s="914"/>
      <c r="AL42" s="914"/>
      <c r="AM42" s="972"/>
    </row>
    <row r="43" spans="1:39" ht="14.25" customHeight="1">
      <c r="A43" s="76"/>
      <c r="B43" s="1019" t="s">
        <v>224</v>
      </c>
      <c r="C43" s="983"/>
      <c r="D43" s="983"/>
      <c r="E43" s="983"/>
      <c r="F43" s="1044"/>
      <c r="G43" s="1045"/>
      <c r="H43" s="1045"/>
      <c r="I43" s="1046"/>
      <c r="J43" s="85" t="s">
        <v>196</v>
      </c>
      <c r="K43" s="1077">
        <f>COUNTIF(宿泊者名簿!$AC$22:$AC$421,1)</f>
        <v>0</v>
      </c>
      <c r="L43" s="1077"/>
      <c r="M43" s="1077"/>
      <c r="N43" s="86" t="s">
        <v>197</v>
      </c>
      <c r="O43" s="1078">
        <f>COUNTIF(宿泊者名簿!$I$22:$I$421,2)+COUNTIF(宿泊者名簿!$I$22:$I$421,3)</f>
        <v>0</v>
      </c>
      <c r="P43" s="1079"/>
      <c r="Q43" s="1079"/>
      <c r="R43" s="1079"/>
      <c r="S43" s="1080"/>
      <c r="T43" s="1079">
        <f>COUNTIF(宿泊者名簿!$I$22:$I$421,4)</f>
        <v>0</v>
      </c>
      <c r="U43" s="1079"/>
      <c r="V43" s="1079"/>
      <c r="W43" s="1079"/>
      <c r="X43" s="1079"/>
      <c r="Y43" s="1025">
        <f>COUNTIF(宿泊者名簿!$I$22:$I$421,5)+COUNTIF(宿泊者名簿!$I$22:$I$421,6)+COUNTIF(宿泊者名簿!$I$22:$I$421,7)</f>
        <v>0</v>
      </c>
      <c r="Z43" s="1026"/>
      <c r="AA43" s="1026"/>
      <c r="AB43" s="1026"/>
      <c r="AC43" s="1027"/>
      <c r="AD43" s="1026">
        <f>COUNTIF(宿泊者名簿!$I$22:$I$421,1)</f>
        <v>0</v>
      </c>
      <c r="AE43" s="1026"/>
      <c r="AF43" s="1026"/>
      <c r="AG43" s="1026"/>
      <c r="AH43" s="1034"/>
      <c r="AI43" s="912"/>
      <c r="AJ43" s="912"/>
      <c r="AK43" s="912"/>
      <c r="AL43" s="912"/>
      <c r="AM43" s="948"/>
    </row>
    <row r="44" spans="1:39" ht="14.25" customHeight="1">
      <c r="A44" s="76"/>
      <c r="B44" s="1020"/>
      <c r="C44" s="986"/>
      <c r="D44" s="986"/>
      <c r="E44" s="986"/>
      <c r="F44" s="115" t="str">
        <f>宿泊者名簿!P9</f>
        <v/>
      </c>
      <c r="G44" s="113" t="s">
        <v>189</v>
      </c>
      <c r="H44" s="117" t="str">
        <f>宿泊者名簿!R9</f>
        <v/>
      </c>
      <c r="I44" s="114" t="s">
        <v>190</v>
      </c>
      <c r="J44" s="90" t="s">
        <v>199</v>
      </c>
      <c r="K44" s="1075">
        <f>COUNTIF(宿泊者名簿!$AC$22:$AC$421,2)</f>
        <v>0</v>
      </c>
      <c r="L44" s="1075"/>
      <c r="M44" s="1075"/>
      <c r="N44" s="91" t="s">
        <v>197</v>
      </c>
      <c r="O44" s="1081"/>
      <c r="P44" s="1082"/>
      <c r="Q44" s="1082"/>
      <c r="R44" s="1082"/>
      <c r="S44" s="1083"/>
      <c r="T44" s="1082"/>
      <c r="U44" s="1082"/>
      <c r="V44" s="1082"/>
      <c r="W44" s="1082"/>
      <c r="X44" s="1082"/>
      <c r="Y44" s="1028"/>
      <c r="Z44" s="1029"/>
      <c r="AA44" s="1029"/>
      <c r="AB44" s="1029"/>
      <c r="AC44" s="1030"/>
      <c r="AD44" s="1029"/>
      <c r="AE44" s="1029"/>
      <c r="AF44" s="1029"/>
      <c r="AG44" s="1029"/>
      <c r="AH44" s="1035"/>
      <c r="AI44" s="913"/>
      <c r="AJ44" s="913"/>
      <c r="AK44" s="913"/>
      <c r="AL44" s="913"/>
      <c r="AM44" s="950"/>
    </row>
    <row r="45" spans="1:39" ht="14.25" customHeight="1">
      <c r="A45" s="76"/>
      <c r="B45" s="1021"/>
      <c r="C45" s="989"/>
      <c r="D45" s="989"/>
      <c r="E45" s="989"/>
      <c r="F45" s="1041"/>
      <c r="G45" s="1042"/>
      <c r="H45" s="1042"/>
      <c r="I45" s="1043"/>
      <c r="J45" s="92" t="s">
        <v>200</v>
      </c>
      <c r="K45" s="1076">
        <f>SUM(K43:M44)</f>
        <v>0</v>
      </c>
      <c r="L45" s="1076"/>
      <c r="M45" s="1076"/>
      <c r="N45" s="93" t="s">
        <v>197</v>
      </c>
      <c r="O45" s="1084"/>
      <c r="P45" s="1085"/>
      <c r="Q45" s="1085"/>
      <c r="R45" s="1085"/>
      <c r="S45" s="1086"/>
      <c r="T45" s="1085"/>
      <c r="U45" s="1085"/>
      <c r="V45" s="1085"/>
      <c r="W45" s="1085"/>
      <c r="X45" s="1085"/>
      <c r="Y45" s="1031"/>
      <c r="Z45" s="1032"/>
      <c r="AA45" s="1032"/>
      <c r="AB45" s="1032"/>
      <c r="AC45" s="1033"/>
      <c r="AD45" s="1032"/>
      <c r="AE45" s="1032"/>
      <c r="AF45" s="1032"/>
      <c r="AG45" s="1032"/>
      <c r="AH45" s="1036"/>
      <c r="AI45" s="914"/>
      <c r="AJ45" s="914"/>
      <c r="AK45" s="914"/>
      <c r="AL45" s="914"/>
      <c r="AM45" s="972"/>
    </row>
    <row r="46" spans="1:39" ht="12" customHeight="1">
      <c r="A46" s="76"/>
      <c r="B46" s="1058" t="s">
        <v>213</v>
      </c>
      <c r="C46" s="1059"/>
      <c r="D46" s="1059"/>
      <c r="E46" s="1059"/>
      <c r="F46" s="1059"/>
      <c r="G46" s="1059"/>
      <c r="H46" s="1059"/>
      <c r="I46" s="1059"/>
      <c r="J46" s="1066" t="str">
        <f>宿泊者名簿!J12&amp;" "&amp;宿泊者名簿!L12&amp;" "&amp;宿泊者名簿!N12&amp;" "&amp;宿泊者名簿!P12&amp;" "&amp;宿泊者名簿!R12</f>
        <v xml:space="preserve">    </v>
      </c>
      <c r="K46" s="1067"/>
      <c r="L46" s="1067"/>
      <c r="M46" s="1067"/>
      <c r="N46" s="1067"/>
      <c r="O46" s="1067"/>
      <c r="P46" s="1067"/>
      <c r="Q46" s="1067"/>
      <c r="R46" s="1067"/>
      <c r="S46" s="1067"/>
      <c r="T46" s="1067"/>
      <c r="U46" s="1067"/>
      <c r="V46" s="1067"/>
      <c r="W46" s="1067"/>
      <c r="X46" s="1067"/>
      <c r="Y46" s="1067"/>
      <c r="Z46" s="1067"/>
      <c r="AA46" s="1067"/>
      <c r="AB46" s="1067"/>
      <c r="AC46" s="1067"/>
      <c r="AD46" s="1067"/>
      <c r="AE46" s="1067"/>
      <c r="AF46" s="1067"/>
      <c r="AG46" s="1067"/>
      <c r="AH46" s="1068"/>
      <c r="AI46" s="1047" t="s">
        <v>214</v>
      </c>
      <c r="AJ46" s="1047"/>
      <c r="AK46" s="1047"/>
      <c r="AL46" s="1047"/>
      <c r="AM46" s="1048"/>
    </row>
    <row r="47" spans="1:39" ht="12" customHeight="1">
      <c r="A47" s="76"/>
      <c r="B47" s="1060"/>
      <c r="C47" s="1059"/>
      <c r="D47" s="1059"/>
      <c r="E47" s="1059"/>
      <c r="F47" s="1059"/>
      <c r="G47" s="1059"/>
      <c r="H47" s="1059"/>
      <c r="I47" s="1059"/>
      <c r="J47" s="1069"/>
      <c r="K47" s="1070"/>
      <c r="L47" s="1070"/>
      <c r="M47" s="1070"/>
      <c r="N47" s="1070"/>
      <c r="O47" s="1070"/>
      <c r="P47" s="1070"/>
      <c r="Q47" s="1070"/>
      <c r="R47" s="1070"/>
      <c r="S47" s="1070"/>
      <c r="T47" s="1070"/>
      <c r="U47" s="1070"/>
      <c r="V47" s="1070"/>
      <c r="W47" s="1070"/>
      <c r="X47" s="1070"/>
      <c r="Y47" s="1070"/>
      <c r="Z47" s="1070"/>
      <c r="AA47" s="1070"/>
      <c r="AB47" s="1070"/>
      <c r="AC47" s="1070"/>
      <c r="AD47" s="1070"/>
      <c r="AE47" s="1070"/>
      <c r="AF47" s="1070"/>
      <c r="AG47" s="1070"/>
      <c r="AH47" s="1071"/>
      <c r="AI47" s="1049"/>
      <c r="AJ47" s="1049"/>
      <c r="AK47" s="1049"/>
      <c r="AL47" s="1049"/>
      <c r="AM47" s="1050"/>
    </row>
    <row r="48" spans="1:39" ht="12" customHeight="1" thickBot="1">
      <c r="A48" s="76"/>
      <c r="B48" s="1061"/>
      <c r="C48" s="1062"/>
      <c r="D48" s="1062"/>
      <c r="E48" s="1062"/>
      <c r="F48" s="1062"/>
      <c r="G48" s="1062"/>
      <c r="H48" s="1062"/>
      <c r="I48" s="1062"/>
      <c r="J48" s="1072"/>
      <c r="K48" s="1073"/>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3"/>
      <c r="AH48" s="1074"/>
      <c r="AI48" s="1051"/>
      <c r="AJ48" s="1051"/>
      <c r="AK48" s="1051"/>
      <c r="AL48" s="1051"/>
      <c r="AM48" s="1052"/>
    </row>
    <row r="49" spans="1:39" ht="30.75" customHeight="1">
      <c r="A49" s="69"/>
      <c r="B49" s="988" t="s">
        <v>215</v>
      </c>
      <c r="C49" s="989"/>
      <c r="D49" s="989"/>
      <c r="E49" s="989"/>
      <c r="F49" s="989"/>
      <c r="G49" s="989"/>
      <c r="H49" s="989"/>
      <c r="I49" s="990"/>
      <c r="J49" s="927"/>
      <c r="K49" s="927"/>
      <c r="L49" s="927"/>
      <c r="M49" s="927"/>
      <c r="N49" s="927"/>
      <c r="O49" s="927"/>
      <c r="P49" s="927"/>
      <c r="Q49" s="927"/>
      <c r="R49" s="927"/>
      <c r="S49" s="927"/>
      <c r="T49" s="927"/>
      <c r="U49" s="927"/>
      <c r="V49" s="927"/>
      <c r="W49" s="927"/>
      <c r="X49" s="927"/>
      <c r="Y49" s="927"/>
      <c r="Z49" s="927"/>
      <c r="AA49" s="927"/>
      <c r="AB49" s="927"/>
      <c r="AC49" s="927"/>
      <c r="AD49" s="927"/>
      <c r="AE49" s="927"/>
      <c r="AF49" s="927"/>
      <c r="AG49" s="927"/>
      <c r="AH49" s="927"/>
      <c r="AI49" s="927"/>
      <c r="AJ49" s="927"/>
      <c r="AK49" s="927"/>
      <c r="AL49" s="927"/>
      <c r="AM49" s="927"/>
    </row>
    <row r="50" spans="1:39" ht="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B30:E33"/>
    <mergeCell ref="F30:I33"/>
    <mergeCell ref="J30:N33"/>
    <mergeCell ref="O30:AH31"/>
    <mergeCell ref="AI30:AM33"/>
    <mergeCell ref="O32:S33"/>
    <mergeCell ref="T32:X33"/>
    <mergeCell ref="Y32:AC33"/>
    <mergeCell ref="AD32:AH33"/>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K40:M40"/>
    <mergeCell ref="O40:S42"/>
    <mergeCell ref="T40:X42"/>
    <mergeCell ref="Y40:AC42"/>
    <mergeCell ref="Y37:AC39"/>
    <mergeCell ref="AD37:AH39"/>
    <mergeCell ref="AI37:AM39"/>
    <mergeCell ref="K38:M38"/>
    <mergeCell ref="F39:I39"/>
    <mergeCell ref="K39:M39"/>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H38">
    <cfRule type="expression" dxfId="4" priority="7">
      <formula>AND(#REF!="",#REF!="")</formula>
    </cfRule>
  </conditionalFormatting>
  <conditionalFormatting sqref="H41">
    <cfRule type="expression" dxfId="3" priority="5">
      <formula>AND(#REF!="",#REF!="")</formula>
    </cfRule>
  </conditionalFormatting>
  <conditionalFormatting sqref="H44">
    <cfRule type="expression" dxfId="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2"/>
  <sheetViews>
    <sheetView topLeftCell="A13" zoomScale="85" zoomScaleNormal="85" workbookViewId="0">
      <selection activeCell="AA31" sqref="AA31:AA32"/>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36">
        <f>DATE(2025,宿泊者名簿!$P$6,宿泊者名簿!$R$6)</f>
        <v>45626</v>
      </c>
      <c r="F1" s="236">
        <f>E1+宿泊者名簿!M9</f>
        <v>45626</v>
      </c>
      <c r="G1" s="236" t="str">
        <f>IF(宿泊者名簿!$M$9&gt;1,$E$1+1,"")</f>
        <v/>
      </c>
      <c r="H1" s="236" t="str">
        <f>IF(宿泊者名簿!$M$9&gt;2,$E$1+2,"")</f>
        <v/>
      </c>
      <c r="I1" s="23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324</v>
      </c>
      <c r="E3">
        <f>宿泊者名簿!A7</f>
        <v>0</v>
      </c>
      <c r="F3">
        <f>$E$3</f>
        <v>0</v>
      </c>
      <c r="G3">
        <f>$E$3</f>
        <v>0</v>
      </c>
      <c r="H3">
        <f>$E$3</f>
        <v>0</v>
      </c>
      <c r="I3">
        <f>$E$3</f>
        <v>0</v>
      </c>
    </row>
    <row r="4" spans="1:9">
      <c r="A4">
        <v>4</v>
      </c>
      <c r="D4" t="s">
        <v>325</v>
      </c>
      <c r="E4">
        <f>宿泊者名簿!B16</f>
        <v>0</v>
      </c>
      <c r="F4">
        <f>$E$4</f>
        <v>0</v>
      </c>
      <c r="G4">
        <f>$E$4</f>
        <v>0</v>
      </c>
      <c r="H4">
        <f>$E$4</f>
        <v>0</v>
      </c>
      <c r="I4">
        <f>$E$4</f>
        <v>0</v>
      </c>
    </row>
    <row r="5" spans="1:9">
      <c r="A5">
        <v>5</v>
      </c>
      <c r="B5" s="901" t="s">
        <v>319</v>
      </c>
      <c r="C5" s="794" t="s">
        <v>313</v>
      </c>
      <c r="D5" s="226" t="s">
        <v>314</v>
      </c>
      <c r="E5" s="227" t="str">
        <f>CONCATENATE("朝食（食堂）",活動申込!$F$7,活動申込!$G$7,活動申込!$H$7,活動申込!$K$7)</f>
        <v>朝食（食堂）</v>
      </c>
      <c r="F5" s="227" t="str">
        <f>CONCATENATE("朝食（食堂）",活動申込!$U$7,活動申込!$V$7,活動申込!$W$7,活動申込!$Z$7)</f>
        <v>朝食（食堂）～テーブル</v>
      </c>
      <c r="G5" s="227" t="str">
        <f>CONCATENATE("朝食（食堂）",活動申込!$AJ$7,活動申込!$AK$7,活動申込!$AL$7,活動申込!$AO$7)</f>
        <v>朝食（食堂）～テーブル</v>
      </c>
      <c r="H5" s="227" t="str">
        <f>CONCATENATE("朝食（食堂）",活動申込!$AY$7,活動申込!$AZ$7,活動申込!$BA$7,活動申込!$BD$7)</f>
        <v>朝食（食堂）～テーブル</v>
      </c>
      <c r="I5" s="227" t="str">
        <f>CONCATENATE("朝食（食堂）",活動申込!$BN$7,活動申込!$BO$7,活動申込!$BP$7,活動申込!$BS$7)</f>
        <v>朝食（食堂）～テーブル</v>
      </c>
    </row>
    <row r="6" spans="1:9">
      <c r="A6">
        <v>6</v>
      </c>
      <c r="B6" s="901"/>
      <c r="C6" s="794"/>
      <c r="D6" s="226" t="s">
        <v>315</v>
      </c>
      <c r="E6" s="227" t="str">
        <f>CONCATENATE("昼食（食堂）",活動申込!$F$8,活動申込!$G$8,活動申込!$H$8,活動申込!$K$8)</f>
        <v>昼食（食堂）～テーブル</v>
      </c>
      <c r="F6" s="227" t="str">
        <f>CONCATENATE("昼食（食堂）",活動申込!$U$8,活動申込!$V$8,活動申込!$W$8,活動申込!$Z$8)</f>
        <v>昼食（食堂）～テーブル</v>
      </c>
      <c r="G6" s="227" t="str">
        <f>CONCATENATE("昼食（食堂）",活動申込!$AJ$8,活動申込!$AK$8,活動申込!$AL$8,活動申込!$AO$8)</f>
        <v>昼食（食堂）～テーブル</v>
      </c>
      <c r="H6" s="227" t="str">
        <f>CONCATENATE("昼食（食堂）",活動申込!$AY$8,活動申込!$AZ$8,活動申込!$BA$8,活動申込!$BD$8)</f>
        <v>昼食（食堂）～テーブル</v>
      </c>
      <c r="I6" s="227" t="str">
        <f>CONCATENATE("昼食（食堂）",活動申込!$BN$8,活動申込!$BO$8,活動申込!$BP$8,活動申込!$BS$8)</f>
        <v>昼食（食堂）～テーブル</v>
      </c>
    </row>
    <row r="7" spans="1:9">
      <c r="A7">
        <v>7</v>
      </c>
      <c r="B7" s="901"/>
      <c r="C7" s="794"/>
      <c r="D7" s="226" t="s">
        <v>316</v>
      </c>
      <c r="E7" s="227" t="str">
        <f>CONCATENATE("夕食（食堂）",活動申込!$F$9,活動申込!$G$9,活動申込!$H$9,活動申込!$K$9)</f>
        <v>夕食（食堂）～テーブル</v>
      </c>
      <c r="F7" s="227" t="str">
        <f>CONCATENATE("夕食（食堂）",活動申込!$U$9,活動申込!$V$9,活動申込!$W$9,活動申込!$Z$9)</f>
        <v>夕食（食堂）～テーブル</v>
      </c>
      <c r="G7" s="227" t="str">
        <f>CONCATENATE("夕食（食堂）",活動申込!$AJ$9,活動申込!$AK$9,活動申込!$AL$9,活動申込!$AO$9)</f>
        <v>夕食（食堂）～テーブル</v>
      </c>
      <c r="H7" s="227" t="str">
        <f>CONCATENATE("夕食（食堂）",活動申込!$AY$9,活動申込!$AZ$9,活動申込!$BA$9,活動申込!$BD$9)</f>
        <v>夕食（食堂）～テーブル</v>
      </c>
      <c r="I7" s="227" t="str">
        <f>CONCATENATE("夕食（食堂）",活動申込!$BN$9,活動申込!$BO$9,活動申込!$BP$9,活動申込!$BS$9)</f>
        <v>夕食（食堂）～テーブル</v>
      </c>
    </row>
    <row r="8" spans="1:9">
      <c r="A8">
        <v>8</v>
      </c>
      <c r="B8" s="901"/>
      <c r="C8" s="794"/>
      <c r="D8" s="226" t="s">
        <v>317</v>
      </c>
      <c r="E8" s="227" t="str">
        <f>"捕食 "&amp;活動申込!$C$10</f>
        <v xml:space="preserve">捕食 </v>
      </c>
      <c r="F8" s="227" t="str">
        <f>"捕食 "&amp;活動申込!$R$10</f>
        <v xml:space="preserve">捕食 </v>
      </c>
      <c r="G8" s="227" t="str">
        <f>"捕食 "&amp;活動申込!$AG$10</f>
        <v xml:space="preserve">捕食 </v>
      </c>
      <c r="H8" s="227" t="str">
        <f>"捕食 "&amp;活動申込!$AV$10</f>
        <v xml:space="preserve">捕食 </v>
      </c>
      <c r="I8" s="227" t="str">
        <f>"捕食 "&amp;活動申込!$BK$10</f>
        <v xml:space="preserve">捕食 </v>
      </c>
    </row>
    <row r="9" spans="1:9">
      <c r="A9">
        <v>9</v>
      </c>
      <c r="B9" s="901"/>
      <c r="C9" s="23"/>
      <c r="D9" s="226"/>
      <c r="E9" s="227" t="str">
        <f>"飲料 "&amp;活動申込!$C$11</f>
        <v xml:space="preserve">飲料 </v>
      </c>
      <c r="F9" s="227" t="str">
        <f>"飲料 "&amp;活動申込!$R$11</f>
        <v xml:space="preserve">飲料 </v>
      </c>
      <c r="G9" s="227" t="str">
        <f>"飲料 "&amp;活動申込!$AG$11</f>
        <v xml:space="preserve">飲料 </v>
      </c>
      <c r="H9" s="227" t="str">
        <f>"飲料 "&amp;活動申込!$AV$11</f>
        <v xml:space="preserve">飲料 </v>
      </c>
      <c r="I9" s="227" t="str">
        <f>"飲料 "&amp;活動申込!$BK$11</f>
        <v xml:space="preserve">飲料 </v>
      </c>
    </row>
    <row r="10" spans="1:9">
      <c r="A10">
        <v>10</v>
      </c>
      <c r="B10" s="901"/>
      <c r="C10" s="23" t="s">
        <v>311</v>
      </c>
      <c r="D10" s="226" t="s">
        <v>276</v>
      </c>
      <c r="E10" s="1" t="str">
        <f>活動申込!J12&amp;" "&amp;活動申込!J13</f>
        <v xml:space="preserve"> </v>
      </c>
      <c r="F10" s="239"/>
      <c r="G10" s="239"/>
      <c r="H10" s="239"/>
      <c r="I10" s="239"/>
    </row>
    <row r="11" spans="1:9">
      <c r="A11">
        <v>11</v>
      </c>
      <c r="B11" s="901"/>
      <c r="C11" s="794" t="s">
        <v>121</v>
      </c>
      <c r="D11" s="226" t="s">
        <v>62</v>
      </c>
      <c r="E11" s="227" t="str">
        <f>CONCATENATE("入所","　　荷物置き場：",IF(活動申込!J15="","必要なし",活動申込!J15))</f>
        <v>入所　　荷物置き場：必要なし</v>
      </c>
      <c r="F11" s="239"/>
      <c r="G11" s="239"/>
      <c r="H11" s="239"/>
      <c r="I11" s="239"/>
    </row>
    <row r="12" spans="1:9">
      <c r="A12">
        <v>12</v>
      </c>
      <c r="B12" s="901"/>
      <c r="C12" s="794"/>
      <c r="D12" s="226" t="s">
        <v>0</v>
      </c>
      <c r="E12" s="234" t="str">
        <f>"入所式 : "&amp;IF(活動申込!$D$15="","なし",活動申込!$D$15)&amp;"　　入室"</f>
        <v>入所式 : なし　　入室</v>
      </c>
      <c r="F12" s="239"/>
      <c r="G12" s="239"/>
      <c r="H12" s="239"/>
      <c r="I12" s="239"/>
    </row>
    <row r="13" spans="1:9" ht="27">
      <c r="A13">
        <v>13</v>
      </c>
      <c r="B13" s="901"/>
      <c r="C13" s="794"/>
      <c r="D13" s="232" t="s">
        <v>322</v>
      </c>
      <c r="E13" s="227" t="str">
        <f>IF(活動申込!D13="","","バス"&amp;活動申込!D13&amp;"台 "&amp;TEXT(活動申込!C13,"h:mm"&amp;"着予定 "))&amp;IF(活動申込!D14="","","乗用車"&amp;活動申込!D14&amp;"台 "&amp;TEXT(活動申込!C14,"h:mm"&amp;"着予定"))</f>
        <v/>
      </c>
      <c r="F13" s="239"/>
      <c r="G13" s="239"/>
      <c r="H13" s="239"/>
      <c r="I13" s="239"/>
    </row>
    <row r="14" spans="1:9">
      <c r="A14">
        <v>14</v>
      </c>
      <c r="B14" s="901"/>
      <c r="C14" s="794" t="s">
        <v>122</v>
      </c>
      <c r="D14" s="226" t="s">
        <v>76</v>
      </c>
      <c r="E14" s="239"/>
      <c r="F14" s="1" t="s">
        <v>327</v>
      </c>
      <c r="G14" s="239"/>
      <c r="H14" s="239"/>
      <c r="I14" s="239"/>
    </row>
    <row r="15" spans="1:9">
      <c r="A15">
        <v>15</v>
      </c>
      <c r="B15" s="901"/>
      <c r="C15" s="794"/>
      <c r="D15" s="238" t="s">
        <v>326</v>
      </c>
      <c r="E15" s="239"/>
      <c r="F15" s="241" t="str">
        <f>CONCATENATE("退所","　荷物置き場："," ",IF(活動申込!Y15="","必要なし",活動申込!Y15))&amp;IF(活動申込!S13="","","  バス"&amp;活動申込!S13&amp;活動申込!T13)&amp;IF(活動申込!S14="","","  乗用車"&amp;活動申込!S14&amp;活動申込!T14)</f>
        <v>退所　荷物置き場： 必要なし</v>
      </c>
      <c r="G15" s="239"/>
      <c r="H15" s="239"/>
      <c r="I15" s="239"/>
    </row>
    <row r="16" spans="1:9">
      <c r="A16">
        <v>16</v>
      </c>
      <c r="B16" s="901"/>
      <c r="C16" s="794"/>
      <c r="D16" s="226" t="s">
        <v>1</v>
      </c>
      <c r="E16" s="239"/>
      <c r="F16" s="1" t="str">
        <f>"退所式 : "&amp;IF(活動申込!$S$15="","なし",活動申込!$S$15)</f>
        <v>退所式 : なし</v>
      </c>
      <c r="G16" s="239"/>
      <c r="H16" s="239"/>
      <c r="I16" s="239"/>
    </row>
    <row r="17" spans="1:9">
      <c r="A17">
        <v>17</v>
      </c>
      <c r="B17" s="901"/>
      <c r="C17" s="23" t="s">
        <v>312</v>
      </c>
      <c r="D17" s="226" t="s">
        <v>328</v>
      </c>
      <c r="E17" s="239"/>
      <c r="F17" s="1" t="str">
        <f>IF(活動申込!Y12="","",活動申込!Y12&amp;" "&amp;活動申込!Y13)</f>
        <v/>
      </c>
      <c r="G17" s="239"/>
      <c r="H17" s="239"/>
      <c r="I17" s="239"/>
    </row>
    <row r="18" spans="1:9">
      <c r="A18">
        <v>18</v>
      </c>
      <c r="B18" s="901"/>
      <c r="C18" s="23" t="s">
        <v>119</v>
      </c>
      <c r="D18" s="22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901"/>
      <c r="C19" s="237" t="s">
        <v>55</v>
      </c>
      <c r="D19" s="226" t="s">
        <v>323</v>
      </c>
      <c r="E19" s="227" t="str">
        <f>"入浴　"&amp;IF(OR(活動申込!$F$18=TRUE,活動申込!$F$19=TRUE),"かたくり","")&amp;IF(OR(活動申込!$G$18=TRUE,活動申込!$G$19=TRUE)," あじさい","")&amp;IF(OR(活動申込!$J$18=TRUE,活動申込!$J$19=TRUE)," やまゆり","")&amp;IF(OR(活動申込!$M$18=TRUE,活動申込!$M$19=TRUE)," はぎ","")</f>
        <v>入浴　</v>
      </c>
      <c r="F19" s="23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901"/>
      <c r="C20" s="794" t="s">
        <v>318</v>
      </c>
      <c r="D20" s="226" t="s">
        <v>75</v>
      </c>
      <c r="E20" s="250"/>
      <c r="F20" s="241" t="s">
        <v>75</v>
      </c>
      <c r="G20" s="241" t="s">
        <v>75</v>
      </c>
      <c r="H20" s="241" t="s">
        <v>75</v>
      </c>
      <c r="I20" s="241" t="s">
        <v>75</v>
      </c>
    </row>
    <row r="21" spans="1:9">
      <c r="A21">
        <v>21</v>
      </c>
      <c r="B21" s="901"/>
      <c r="C21" s="794"/>
      <c r="D21" s="226" t="s">
        <v>74</v>
      </c>
      <c r="E21" s="241" t="s">
        <v>74</v>
      </c>
      <c r="F21" s="250"/>
      <c r="G21" s="241" t="s">
        <v>74</v>
      </c>
      <c r="H21" s="241" t="s">
        <v>74</v>
      </c>
      <c r="I21" s="241" t="s">
        <v>74</v>
      </c>
    </row>
    <row r="22" spans="1:9">
      <c r="A22">
        <v>22</v>
      </c>
      <c r="B22" s="901"/>
      <c r="C22" s="794" t="s">
        <v>304</v>
      </c>
      <c r="D22" s="226" t="s">
        <v>306</v>
      </c>
      <c r="E22" s="227" t="str">
        <f>IF(活動申込!$C$20=0,"",$D$22&amp;"づくり"&amp;活動申込!$D$20&amp;"セット 炊事場"&amp;" "&amp;活動申込!$G$20)</f>
        <v/>
      </c>
      <c r="F22" s="227" t="str">
        <f>IF(活動申込!$R$20=0,"",$D$22&amp;"づくり"&amp;活動申込!$S$20&amp;"セット 炊事場"&amp;" "&amp;活動申込!$V$20)</f>
        <v xml:space="preserve">カレーづくりセット 炊事場 </v>
      </c>
      <c r="G22" s="227" t="str">
        <f>IF(活動申込!$AG$20=0,"",$D$22&amp;"づくり"&amp;活動申込!$AH$20&amp;"セット 炊事場"&amp;" "&amp;活動申込!$AK$20)</f>
        <v xml:space="preserve">カレーづくりセット 炊事場 </v>
      </c>
      <c r="H22" s="227" t="str">
        <f>IF(活動申込!$AV$20=0,"",$D$22&amp;"づくり"&amp;活動申込!$AW$20&amp;"セット 炊事場"&amp;" "&amp;活動申込!$AZ$20)</f>
        <v xml:space="preserve">カレーづくりセット 炊事場 </v>
      </c>
      <c r="I22" s="227" t="str">
        <f>IF(活動申込!$BK$20=0,"",$D$22&amp;"づくり"&amp;活動申込!$BL$20&amp;"セット 炊事場"&amp;" "&amp;活動申込!$BO$20)</f>
        <v xml:space="preserve">カレーづくりセット 炊事場 </v>
      </c>
    </row>
    <row r="23" spans="1:9">
      <c r="A23">
        <v>23</v>
      </c>
      <c r="B23" s="901"/>
      <c r="C23" s="794"/>
      <c r="D23" s="226" t="s">
        <v>305</v>
      </c>
      <c r="E23" s="227" t="str">
        <f>IF(活動申込!$C$21=0,"",$D$23&amp;"づくり"&amp;活動申込!$D$21&amp;"セット 炊事場"&amp;" "&amp;活動申込!$G$21)</f>
        <v/>
      </c>
      <c r="F23" s="227" t="str">
        <f>IF(活動申込!$R$21=0,"",$D$23&amp;"づくり"&amp;活動申込!$S$21&amp;"セット 炊事場"&amp;" "&amp;活動申込!$V$21)</f>
        <v xml:space="preserve">まんじゅうづくりセット 炊事場 </v>
      </c>
      <c r="G23" s="227" t="str">
        <f>IF(活動申込!$AG$21=0,"",$D$23&amp;"づくり"&amp;活動申込!$AH$21&amp;"セット 炊事場"&amp;" "&amp;活動申込!$AK$21)</f>
        <v xml:space="preserve">まんじゅうづくりセット 炊事場 </v>
      </c>
      <c r="H23" s="227" t="str">
        <f>IF(活動申込!$AV$21=0,"",$D$23&amp;"づくり"&amp;活動申込!$AW$21&amp;"セット 炊事場"&amp;" "&amp;活動申込!$AZ$21)</f>
        <v xml:space="preserve">まんじゅうづくりセット 炊事場 </v>
      </c>
      <c r="I23" s="227" t="str">
        <f>IF(活動申込!$BK$21=0,"",$D$23&amp;"づくり"&amp;活動申込!$BL$21&amp;"セット 炊事場"&amp;" "&amp;活動申込!$BO$21)</f>
        <v xml:space="preserve">まんじゅうづくりセット 炊事場 </v>
      </c>
    </row>
    <row r="24" spans="1:9">
      <c r="A24">
        <v>24</v>
      </c>
      <c r="B24" s="901"/>
      <c r="C24" s="794"/>
      <c r="D24" s="226" t="s">
        <v>307</v>
      </c>
      <c r="E24" s="227" t="str">
        <f>IF(活動申込!$C$22=0,"",$D$24&amp;"づくり"&amp;活動申込!$D$22&amp;"セット 炊事場"&amp;" "&amp;活動申込!$G$22)</f>
        <v/>
      </c>
      <c r="F24" s="227" t="str">
        <f>IF(活動申込!$R$22=0,"",$D$24&amp;"づくり"&amp;活動申込!$S$22&amp;"セット 炊事場"&amp;" "&amp;活動申込!$V$22)</f>
        <v xml:space="preserve">うどんづくりセット 炊事場 </v>
      </c>
      <c r="G24" s="227" t="str">
        <f>IF(活動申込!$AG$22=0,"",$D$24&amp;"づくり"&amp;活動申込!$AH$22&amp;"セット 炊事場"&amp;" "&amp;活動申込!$AK$22)</f>
        <v xml:space="preserve">うどんづくりセット 炊事場 </v>
      </c>
      <c r="H24" s="227" t="str">
        <f>IF(活動申込!$AV$22=0,"",$D$24&amp;"づくり"&amp;活動申込!$AW$22&amp;"セット 炊事場"&amp;" "&amp;活動申込!$AZ$22)</f>
        <v xml:space="preserve">うどんづくりセット 炊事場 </v>
      </c>
      <c r="I24" s="227" t="str">
        <f>IF(活動申込!$BK$22=0,"",$D$24&amp;"づくり"&amp;活動申込!$BL$22&amp;"セット 炊事場"&amp;" "&amp;活動申込!$BO$22)</f>
        <v xml:space="preserve">うどんづくりセット 炊事場 </v>
      </c>
    </row>
    <row r="25" spans="1:9">
      <c r="A25">
        <v>25</v>
      </c>
      <c r="B25" s="901"/>
      <c r="C25" s="794" t="s">
        <v>69</v>
      </c>
      <c r="D25" s="226" t="s">
        <v>3</v>
      </c>
      <c r="E25" s="227" t="str">
        <f>IF(活動申込!$C$23=0,"",$D$25&amp;"づくり"&amp;活動申込!$D$23&amp;"セット 炊事場 "&amp;CONCATENATE(活動申込!$G$23,活動申込!$H$23," ",活動申込!$J$23,活動申込!$K$23," ",活動申込!$M$23,活動申込!$N$23))</f>
        <v/>
      </c>
      <c r="F25" s="227" t="str">
        <f>IF(活動申込!$R$23=0,"",$D$25&amp;"づくり"&amp;活動申込!$S$23&amp;"セット 炊事場 "&amp;CONCATENATE(活動申込!$V$23,活動申込!$W$23," ",活動申込!$Y$23,活動申込!$Z$23," ",活動申込!$AB$23,活動申込!$AC$23))</f>
        <v/>
      </c>
      <c r="G25" s="227" t="str">
        <f>IF(活動申込!$AG$23=0,"",$D$25&amp;"づくり"&amp;活動申込!$AH$23&amp;"セット 炊事場 "&amp;CONCATENATE(活動申込!$AK$23,活動申込!$AL$23," ",活動申込!$AN$23,活動申込!$AO$23," ",活動申込!$AQ$23,活動申込!$AR$23))</f>
        <v/>
      </c>
      <c r="H25" s="227" t="str">
        <f>IF(活動申込!$AV$23=0,"",$D$25&amp;"づくり"&amp;活動申込!$AW$23&amp;"セット 炊事場 "&amp;CONCATENATE(活動申込!$AZ$23,活動申込!$BA$23," ",活動申込!$BC$23,活動申込!$BD$23," ",活動申込!$BE$23,活動申込!$BG$23))</f>
        <v/>
      </c>
      <c r="I25" s="227" t="str">
        <f>IF(活動申込!$BK$23=0,"",$D$25&amp;"づくり"&amp;活動申込!$BL$23&amp;"セット 炊事場 "&amp;CONCATENATE(活動申込!$BO$23,活動申込!$BP$23," ",活動申込!$BR$23,活動申込!$BS$23," ",活動申込!$BU$23,活動申込!$BV$23))</f>
        <v/>
      </c>
    </row>
    <row r="26" spans="1:9">
      <c r="A26">
        <v>26</v>
      </c>
      <c r="B26" s="901"/>
      <c r="C26" s="794"/>
      <c r="D26" s="226" t="s">
        <v>4</v>
      </c>
      <c r="E26" s="227" t="str">
        <f>IF(活動申込!$C$24=0,"",$D$26&amp;"づくり"&amp;活動申込!$D$24&amp;"人 "&amp;活動申込!$F$24 )</f>
        <v/>
      </c>
      <c r="F26" s="227" t="str">
        <f>IF(活動申込!$R$24=0,"",$D$26&amp;"づくり"&amp;活動申込!$S$24&amp;"人 "&amp;活動申込!$U$24 )</f>
        <v/>
      </c>
      <c r="G26" s="227" t="str">
        <f>IF(活動申込!$AG$24=0,"",$D$26&amp;"づくり"&amp;活動申込!$AH$24&amp;"人 "&amp;活動申込!$AJ$24 )</f>
        <v/>
      </c>
      <c r="H26" s="227" t="str">
        <f>IF(活動申込!$AV$24=0,"",$D$26&amp;"づくり"&amp;活動申込!$AW$24&amp;"人 "&amp;活動申込!$AY$24 )</f>
        <v/>
      </c>
      <c r="I26" s="227" t="str">
        <f>IF(活動申込!$BK$24=0,"",$D$26&amp;"づくり"&amp;活動申込!$BL$24&amp;"人 "&amp;活動申込!$BN$24 )</f>
        <v/>
      </c>
    </row>
    <row r="27" spans="1:9" ht="13.5" customHeight="1">
      <c r="A27">
        <v>27</v>
      </c>
      <c r="B27" s="901"/>
      <c r="C27" s="794"/>
      <c r="D27" s="226" t="s">
        <v>5</v>
      </c>
      <c r="E27" s="227" t="str">
        <f>IF(活動申込!$C$25=0,"",$D$27&amp;"づくり"&amp;活動申込!$D$25&amp;"人 "&amp;活動申込!$F$25 )</f>
        <v/>
      </c>
      <c r="F27" s="227" t="str">
        <f>IF(活動申込!$R$25=0,"",$D$27&amp;"づくり"&amp;活動申込!$S$25&amp;"人 "&amp;活動申込!$U$25 )</f>
        <v/>
      </c>
      <c r="G27" s="227" t="str">
        <f>IF(活動申込!$AG$25=0,"",$D$27&amp;"づくり"&amp;活動申込!$AH$25&amp;"人 "&amp;活動申込!$AJ$25 )</f>
        <v/>
      </c>
      <c r="H27" s="227" t="str">
        <f>IF(活動申込!$AV$25=0,"",$D$27&amp;"づくり"&amp;活動申込!$AW$25&amp;"人 "&amp;活動申込!$AY$25 )</f>
        <v/>
      </c>
      <c r="I27" s="227" t="str">
        <f>IF(活動申込!$BK$25=0,"",$D$27&amp;"づくり"&amp;活動申込!$BL$25&amp;"人 "&amp;活動申込!$BN$25 )</f>
        <v/>
      </c>
    </row>
    <row r="28" spans="1:9">
      <c r="A28">
        <v>28</v>
      </c>
      <c r="B28" s="901"/>
      <c r="C28" s="794"/>
      <c r="D28" s="226" t="s">
        <v>7</v>
      </c>
      <c r="E28" s="227" t="str">
        <f>IF(活動申込!$C$26=0,"",$D$28&amp;"づくり"&amp;活動申込!$D$26&amp;"人 "&amp;活動申込!$F$26 )</f>
        <v/>
      </c>
      <c r="F28" s="227" t="str">
        <f>IF(活動申込!$R$26=0,"",$D$28&amp;"づくり"&amp;活動申込!$S$26&amp;"人 "&amp;活動申込!$U$26 )</f>
        <v/>
      </c>
      <c r="G28" s="227" t="str">
        <f>IF(活動申込!$AG$26=0,"",$D$28&amp;"づくり"&amp;活動申込!$AH$26&amp;"人 "&amp;活動申込!$AJ$26 )</f>
        <v/>
      </c>
      <c r="H28" s="227" t="str">
        <f>IF(活動申込!$AV$26=0,"",$D$28&amp;"づくり"&amp;活動申込!$AW$26&amp;"人 "&amp;活動申込!$AY$26 )</f>
        <v/>
      </c>
      <c r="I28" s="227" t="str">
        <f>IF(活動申込!$BK$26=0,"",$D$28&amp;"づくり"&amp;活動申込!$BL$26&amp;"人 "&amp;活動申込!$BN$26 )</f>
        <v/>
      </c>
    </row>
    <row r="29" spans="1:9">
      <c r="A29">
        <v>29</v>
      </c>
      <c r="B29" s="901"/>
      <c r="C29" s="794"/>
      <c r="D29" s="226" t="s">
        <v>8</v>
      </c>
      <c r="E29" s="227" t="str">
        <f>IF(活動申込!$C$27=0,"",$D$29&amp;"づくり"&amp;活動申込!$D$27&amp;"人 "&amp;活動申込!$F$27 )</f>
        <v/>
      </c>
      <c r="F29" s="227" t="str">
        <f>IF(活動申込!$R$27=0,"",$D$29&amp;"づくり"&amp;活動申込!$S$27&amp;"人 "&amp;活動申込!$U$27 )</f>
        <v/>
      </c>
      <c r="G29" s="227" t="str">
        <f>IF(活動申込!$AG$27=0,"",$D$29&amp;"づくり"&amp;活動申込!$AH$27&amp;"人 "&amp;活動申込!$AJ$27 )</f>
        <v/>
      </c>
      <c r="H29" s="227" t="str">
        <f>IF(活動申込!$AV$27=0,"",$D$29&amp;"づくり"&amp;活動申込!$AW$27&amp;"人 "&amp;活動申込!$AY$27 )</f>
        <v/>
      </c>
      <c r="I29" s="227" t="str">
        <f>IF(活動申込!$BK$27=0,"",$D$29&amp;"づくり"&amp;活動申込!$BL$27&amp;"人 "&amp;活動申込!$BN$27 )</f>
        <v/>
      </c>
    </row>
    <row r="30" spans="1:9">
      <c r="A30">
        <v>30</v>
      </c>
      <c r="B30" s="901"/>
      <c r="C30" s="794"/>
      <c r="D30" s="226" t="s">
        <v>6</v>
      </c>
      <c r="E30" s="227" t="str">
        <f>IF(活動申込!$C$28=0,"",$D$30&amp;"づくり"&amp;活動申込!$D$28&amp;"人 "&amp;活動申込!$F$28 )</f>
        <v/>
      </c>
      <c r="F30" s="227" t="str">
        <f>IF(活動申込!$R$28=0,"",$D$30&amp;"づくり"&amp;活動申込!$S$28&amp;"人 "&amp;活動申込!$U$28 )</f>
        <v/>
      </c>
      <c r="G30" s="227" t="str">
        <f>IF(活動申込!$AG$28=0,"",$D$30&amp;"づくり"&amp;活動申込!$AH$28&amp;"人 "&amp;活動申込!$AJ$28 )</f>
        <v/>
      </c>
      <c r="H30" s="227" t="str">
        <f>IF(活動申込!$AV$28=0,"",$D$30&amp;"づくり"&amp;活動申込!$AW$28&amp;"人 "&amp;活動申込!$AY$28 )</f>
        <v/>
      </c>
      <c r="I30" s="227" t="str">
        <f>IF(活動申込!$BK$28=0,"",$D$30&amp;"づくり"&amp;活動申込!$BL$28&amp;"人 "&amp;活動申込!$BN$28 )</f>
        <v/>
      </c>
    </row>
    <row r="31" spans="1:9">
      <c r="A31">
        <v>31</v>
      </c>
      <c r="B31" s="901"/>
      <c r="C31" s="23" t="s">
        <v>19</v>
      </c>
      <c r="D31" s="226" t="s">
        <v>2</v>
      </c>
      <c r="E31" s="227" t="str">
        <f>IF(活動申込!$C$29=0,"",$D$31&amp;活動申込!$D$29&amp;"人 "&amp;活動申込!$F$29 )</f>
        <v/>
      </c>
      <c r="F31" s="227" t="str">
        <f>IF(活動申込!$R$29=0,"",$D$31&amp;活動申込!$S$29&amp;"人 "&amp;活動申込!$U$29 )</f>
        <v/>
      </c>
      <c r="G31" s="227" t="str">
        <f>IF(活動申込!$AG$29=0,"",$D$31&amp;活動申込!$AH$29&amp;"人 "&amp;活動申込!$AJ$29 )</f>
        <v/>
      </c>
      <c r="H31" s="227" t="str">
        <f>IF(活動申込!$AV$29=0,"",$D$31&amp;活動申込!$AW$29&amp;"人 "&amp;活動申込!$AY$29 )</f>
        <v/>
      </c>
      <c r="I31" s="227" t="str">
        <f>IF(活動申込!$BK$29=0,"",$D$31&amp;活動申込!$BL$29&amp;"人 "&amp;活動申込!$BN$29 )</f>
        <v/>
      </c>
    </row>
    <row r="32" spans="1:9">
      <c r="A32">
        <v>32</v>
      </c>
      <c r="B32" s="901"/>
      <c r="C32" s="891" t="s">
        <v>278</v>
      </c>
      <c r="D32" s="226" t="s">
        <v>9</v>
      </c>
      <c r="E32" s="227" t="str">
        <f>IF(活動申込!$C$30=0,"",CONCATENATE("ハイキング　　",活動申込!$D$30,活動申込!$E$30,"　　コース：",活動申込!$J$30))</f>
        <v/>
      </c>
      <c r="F32" s="227" t="str">
        <f>IF(活動申込!$R$30=0,"",CONCATENATE("ハイキング　　",活動申込!$S$30,活動申込!$T$30,"　　コース：",活動申込!$Y$30))</f>
        <v/>
      </c>
      <c r="G32" s="227" t="str">
        <f>IF(活動申込!$AG$30=0,"",CONCATENATE("ハイキング　　",活動申込!$AH$30,活動申込!$AI$30,"　　コース：",活動申込!$AN$30))</f>
        <v/>
      </c>
      <c r="H32" s="227" t="str">
        <f>IF(活動申込!$AV$30=0,"",CONCATENATE("ハイキング　　",活動申込!$AW$30,活動申込!$AX$30,"　　コース：",活動申込!$BC$30))</f>
        <v/>
      </c>
      <c r="I32" s="227" t="str">
        <f>IF(活動申込!$BK$30=0,"",CONCATENATE("ハイキング　　",活動申込!$BL$30,活動申込!$BM$30,"　　コース：",活動申込!$BR$30))</f>
        <v/>
      </c>
    </row>
    <row r="33" spans="1:9">
      <c r="A33">
        <v>33</v>
      </c>
      <c r="B33" s="901"/>
      <c r="C33" s="891"/>
      <c r="D33" s="226" t="s">
        <v>10</v>
      </c>
      <c r="E33" s="227" t="str">
        <f>IF(活動申込!$C$31=0,"",CONCATENATE(活動申込!$B$31,"　",活動申込!$D$31,活動申込!$E$31,"　",活動申込!$F$31))</f>
        <v/>
      </c>
      <c r="F33" s="227" t="str">
        <f>IF(活動申込!$R$31=0,"",CONCATENATE(活動申込!$Q$31,"　",活動申込!$S$31,活動申込!$T$31,"　",活動申込!$U$31))</f>
        <v/>
      </c>
      <c r="G33" s="227" t="str">
        <f>IF(活動申込!$AG$31=0,"",CONCATENATE(活動申込!$AF$31,"　",活動申込!$AH$31,活動申込!$AI$31,"　",活動申込!$AJ$31))</f>
        <v/>
      </c>
      <c r="H33" s="227" t="str">
        <f>IF(活動申込!$AV$31=0,"",CONCATENATE(活動申込!$AU$31,"　",活動申込!$AW$31,活動申込!$AX$31,"　",活動申込!$AY$31))</f>
        <v/>
      </c>
      <c r="I33" s="227" t="str">
        <f>IF(活動申込!$BK$31=0,"",CONCATENATE(活動申込!$BJ$31,"　",活動申込!$BL$31,活動申込!$BM$31,"　",活動申込!$BN$31))</f>
        <v/>
      </c>
    </row>
    <row r="34" spans="1:9" ht="13.5" customHeight="1">
      <c r="A34">
        <v>34</v>
      </c>
      <c r="B34" s="901"/>
      <c r="C34" s="891"/>
      <c r="D34" s="226" t="s">
        <v>11</v>
      </c>
      <c r="E34" s="227" t="str">
        <f>IF(活動申込!$C$32=0,"",CONCATENATE(活動申込!$B$32,"　",活動申込!$D$32,活動申込!$E$32,"　",活動申込!$F$32))</f>
        <v/>
      </c>
      <c r="F34" s="227" t="str">
        <f>IF(活動申込!$R$32=0,"",CONCATENATE(活動申込!$Q$32,"　",活動申込!$S$32,活動申込!$T$32,"　",活動申込!$U$32))</f>
        <v/>
      </c>
      <c r="G34" s="227" t="str">
        <f>IF(活動申込!$AG$32=0,"",CONCATENATE(活動申込!$AF$32,"　",活動申込!$AH$32,活動申込!$AI$32,"　",活動申込!$AJ$32))</f>
        <v/>
      </c>
      <c r="H34" s="227" t="str">
        <f>IF(活動申込!$AV$32=0,"",CONCATENATE(活動申込!$AU$32,"　",活動申込!$AW$32,活動申込!$AX$32,"　",活動申込!$AY$32))</f>
        <v/>
      </c>
      <c r="I34" s="227" t="str">
        <f>IF(活動申込!$BK$32=0,"",CONCATENATE(活動申込!$BJ$32,"　",活動申込!$BL$32,活動申込!$BM$32,"　",活動申込!$BN$32))</f>
        <v/>
      </c>
    </row>
    <row r="35" spans="1:9">
      <c r="A35">
        <v>35</v>
      </c>
      <c r="B35" s="901"/>
      <c r="C35" s="891"/>
      <c r="D35" s="226" t="s">
        <v>12</v>
      </c>
      <c r="E35" s="227" t="str">
        <f>IF(活動申込!$C$33=0,"",CONCATENATE(活動申込!$B$33,"　",活動申込!$D$33,活動申込!$E$33,"　",活動申込!$F$33))</f>
        <v/>
      </c>
      <c r="F35" s="227" t="str">
        <f>IF(活動申込!$R$33=0,"",CONCATENATE(活動申込!$Q$33,"　",活動申込!$S$33,活動申込!$T$33,"　",活動申込!$U$33))</f>
        <v/>
      </c>
      <c r="G35" s="227" t="str">
        <f>IF(活動申込!$AG$33=0,"",CONCATENATE(活動申込!$AF$33,"　",活動申込!$AH$33,活動申込!$AI$33,"　",活動申込!$AJ$33))</f>
        <v/>
      </c>
      <c r="H35" s="227" t="str">
        <f>IF(活動申込!$AV$33=0,"",CONCATENATE(活動申込!$AU$33,"　",活動申込!$AW$33,活動申込!$AX$33,"　",活動申込!$AY$33))</f>
        <v/>
      </c>
      <c r="I35" s="227" t="str">
        <f>IF(活動申込!$BK$33=0,"",CONCATENATE(活動申込!$BJ$33,"　",活動申込!$BL$33,活動申込!$BM$33,"　",活動申込!$BN$33))</f>
        <v/>
      </c>
    </row>
    <row r="36" spans="1:9">
      <c r="A36">
        <v>36</v>
      </c>
      <c r="B36" s="901"/>
      <c r="C36" s="891"/>
      <c r="D36" s="226" t="s">
        <v>13</v>
      </c>
      <c r="E36" s="227" t="str">
        <f>IF(活動申込!$C$34=0,"",CONCATENATE(活動申込!$B$34,"　",活動申込!$D$34,活動申込!$E$34,"　",活動申込!$F$34))</f>
        <v/>
      </c>
      <c r="F36" s="227" t="str">
        <f>IF(活動申込!$R$34=0,"",CONCATENATE(活動申込!$Q$34,"　",活動申込!$S$34,活動申込!$T$34,"　",活動申込!$U$34))</f>
        <v/>
      </c>
      <c r="G36" s="227" t="str">
        <f>IF(活動申込!$AG$34=0,"",CONCATENATE(活動申込!$AF$34,"　",活動申込!$AH$34,活動申込!$AI$34,"　",活動申込!$AJ$34))</f>
        <v/>
      </c>
      <c r="H36" s="227" t="str">
        <f>IF(活動申込!$AV$34=0,"",CONCATENATE(活動申込!$AU$34,"　",活動申込!$AW$34,活動申込!$AX$34,"　",活動申込!$AY$34))</f>
        <v/>
      </c>
      <c r="I36" s="227" t="str">
        <f>IF(活動申込!$BK$34=0,"",CONCATENATE(活動申込!$BJ$34,"　",活動申込!$BL$34,活動申込!$BM$34,"　",活動申込!$BN$34))</f>
        <v/>
      </c>
    </row>
    <row r="37" spans="1:9">
      <c r="A37">
        <v>37</v>
      </c>
      <c r="B37" s="901"/>
      <c r="C37" s="891"/>
      <c r="D37" s="226" t="s">
        <v>14</v>
      </c>
      <c r="E37" s="227" t="str">
        <f>IF(活動申込!$C$35=0,"",CONCATENATE(活動申込!$B$35,"　",活動申込!$D$35,活動申込!$E$35,"　",活動申込!$F$35))</f>
        <v/>
      </c>
      <c r="F37" s="227" t="str">
        <f>IF(活動申込!$R$35=0,"",CONCATENATE(活動申込!$Q$35,"　",活動申込!$S$35,活動申込!$T$35,"　",活動申込!$U$35))</f>
        <v/>
      </c>
      <c r="G37" s="227" t="str">
        <f>IF(活動申込!$AG$35=0,"",CONCATENATE(活動申込!$AF$35,"　",活動申込!$AH$35,活動申込!$AI$35,"　",活動申込!$AJ$35))</f>
        <v/>
      </c>
      <c r="H37" s="227" t="str">
        <f>IF(活動申込!$AV$35=0,"",CONCATENATE(活動申込!$AU$35,"　",活動申込!$AW$35,活動申込!$AX$35,"　",活動申込!$AY$35))</f>
        <v/>
      </c>
      <c r="I37" s="227" t="str">
        <f>IF(活動申込!$BK$35=0,"",CONCATENATE(活動申込!$BJ$35,"　",活動申込!$BL$35,活動申込!$BM$35,"　",活動申込!$BN$35))</f>
        <v/>
      </c>
    </row>
    <row r="38" spans="1:9">
      <c r="A38">
        <v>38</v>
      </c>
      <c r="B38" s="901"/>
      <c r="C38" s="891"/>
      <c r="D38" s="226" t="s">
        <v>22</v>
      </c>
      <c r="E38" s="227" t="str">
        <f>IF(活動申込!$C$36=0,"",CONCATENATE(活動申込!$B$36,"　",活動申込!$D$36,活動申込!$E$36,"　",活動申込!$F$36))</f>
        <v/>
      </c>
      <c r="F38" s="227" t="str">
        <f>IF(活動申込!$R$36=0,"",CONCATENATE(活動申込!$Q$36,"　",活動申込!$S$36,活動申込!$T$36,"　",活動申込!$U$36))</f>
        <v/>
      </c>
      <c r="G38" s="227" t="str">
        <f>IF(活動申込!$AG$36=0,"",CONCATENATE(活動申込!$AF$36,"　",活動申込!$AH$36,活動申込!$AI$36,"　",活動申込!$AJ$36))</f>
        <v/>
      </c>
      <c r="H38" s="227" t="str">
        <f>IF(活動申込!$AV$36=0,"",CONCATENATE(活動申込!$AU$36,"　",活動申込!$AW$36,活動申込!$AX$36,"　",活動申込!$AY$36))</f>
        <v/>
      </c>
      <c r="I38" s="227" t="str">
        <f>IF(活動申込!$BK$36=0,"",CONCATENATE(活動申込!$BJ$36,"　",活動申込!$BL$36,活動申込!$BM$36,"　",活動申込!$BN$36))</f>
        <v/>
      </c>
    </row>
    <row r="39" spans="1:9">
      <c r="A39">
        <v>39</v>
      </c>
      <c r="B39" s="901"/>
      <c r="C39" s="898" t="s">
        <v>285</v>
      </c>
      <c r="D39" s="226" t="s">
        <v>361</v>
      </c>
      <c r="E39" s="227" t="str">
        <f>IF(活動申込!$C$37=0,"",活動申込!$B$37&amp;" "&amp;活動申込!$M$37)</f>
        <v/>
      </c>
      <c r="F39" s="227" t="str">
        <f>IF(活動申込!$R$37=0,"",活動申込!$Q$37&amp;" "&amp;活動申込!$AB$37)</f>
        <v/>
      </c>
      <c r="G39" s="227" t="str">
        <f>IF(活動申込!$AG$37=0,"",活動申込!$AF$37&amp;" "&amp;活動申込!$AQ$37)</f>
        <v/>
      </c>
      <c r="H39" s="227" t="str">
        <f>IF(活動申込!$AV$37=0,"",活動申込!$AU$37&amp;" "&amp;活動申込!$BF$37)</f>
        <v/>
      </c>
      <c r="I39" s="227" t="str">
        <f>IF(活動申込!$BK$37=0,"",活動申込!$BJ$37&amp;" "&amp;活動申込!$BU$37)</f>
        <v/>
      </c>
    </row>
    <row r="40" spans="1:9">
      <c r="A40">
        <v>40</v>
      </c>
      <c r="B40" s="901"/>
      <c r="C40" s="899"/>
      <c r="D40" s="226" t="s">
        <v>362</v>
      </c>
      <c r="E40" s="227" t="str">
        <f>IF(活動申込!$C$37=0,"",活動申込!$B$38&amp;" "&amp;活動申込!$M$38)</f>
        <v/>
      </c>
      <c r="F40" s="227" t="str">
        <f>IF(活動申込!$R$37=0,"",活動申込!$Q$38&amp;" "&amp;活動申込!$AB$38)</f>
        <v/>
      </c>
      <c r="G40" s="227" t="str">
        <f>IF(活動申込!$AG$37=0,"",活動申込!$AF$38&amp;" "&amp;活動申込!$AQ$38)</f>
        <v/>
      </c>
      <c r="H40" s="227" t="str">
        <f>IF(活動申込!$AV$37=0,"",活動申込!$AU$38&amp;" "&amp;活動申込!$BF$38)</f>
        <v/>
      </c>
      <c r="I40" s="227" t="str">
        <f>IF(活動申込!$BK$37=0,"",活動申込!$BJ$38&amp;" "&amp;活動申込!$BU$38)</f>
        <v/>
      </c>
    </row>
    <row r="41" spans="1:9">
      <c r="A41">
        <v>41</v>
      </c>
      <c r="B41" s="901"/>
      <c r="C41" s="899"/>
      <c r="D41" s="226" t="s">
        <v>363</v>
      </c>
      <c r="E41" s="227" t="str">
        <f>IF(活動申込!$C$37=0,"",活動申込!$B$39&amp;" "&amp;活動申込!$M$39)</f>
        <v/>
      </c>
      <c r="F41" s="227" t="str">
        <f>IF(活動申込!$R$37=0,"",活動申込!$Q$39&amp;" "&amp;活動申込!$AB$39)</f>
        <v/>
      </c>
      <c r="G41" s="227" t="str">
        <f>IF(活動申込!$AG$37=0,"",活動申込!$AF$39&amp;" "&amp;活動申込!$AQ$39)</f>
        <v/>
      </c>
      <c r="H41" s="227" t="str">
        <f>IF(活動申込!$AV$37=0,"",活動申込!$AU$39&amp;" "&amp;活動申込!$BF$39)</f>
        <v/>
      </c>
      <c r="I41" s="227" t="str">
        <f>IF(活動申込!$BK$37=0,"",活動申込!$BJ$39&amp;" "&amp;活動申込!$BU$39)</f>
        <v/>
      </c>
    </row>
    <row r="42" spans="1:9">
      <c r="A42">
        <v>42</v>
      </c>
      <c r="B42" s="901"/>
      <c r="C42" s="900"/>
      <c r="D42" s="226" t="s">
        <v>364</v>
      </c>
      <c r="E42" s="227" t="str">
        <f>IF(活動申込!$C$37=0,"",活動申込!$B$40&amp;" "&amp;活動申込!$M$40)</f>
        <v/>
      </c>
      <c r="F42" s="227" t="str">
        <f>IF(活動申込!$R$37=0,"",活動申込!$Q$40&amp;" "&amp;活動申込!$AB$40)</f>
        <v/>
      </c>
      <c r="G42" s="227" t="str">
        <f>IF(活動申込!$AG$37=0,"",活動申込!$AF$40&amp;" "&amp;活動申込!$AQ$40)</f>
        <v/>
      </c>
      <c r="H42" s="227" t="str">
        <f>IF(活動申込!$AV$37=0,"",活動申込!$AU$40&amp;" "&amp;活動申込!$BF$40)</f>
        <v/>
      </c>
      <c r="I42" s="227" t="str">
        <f>IF(活動申込!$BK$37=0,"",活動申込!$BJ$40&amp;" "&amp;活動申込!$BU$40)</f>
        <v/>
      </c>
    </row>
    <row r="43" spans="1:9">
      <c r="A43">
        <v>43</v>
      </c>
      <c r="B43" s="901"/>
      <c r="C43" s="891" t="s">
        <v>356</v>
      </c>
      <c r="D43" s="233" t="s">
        <v>365</v>
      </c>
      <c r="E43" s="1" t="str">
        <f>IF(活動申込!$B$41=0,"",CONCATENATE(活動申込!$B$41,"　",活動申込!$F$41))</f>
        <v/>
      </c>
      <c r="F43" s="1" t="str">
        <f>IF(活動申込!$Q$41=0,"",CONCATENATE(活動申込!$Q$41,"　",活動申込!$U$41))</f>
        <v/>
      </c>
      <c r="G43" s="1" t="str">
        <f>IF(活動申込!$AF$41=0,"",CONCATENATE(活動申込!$AF$41," ",活動申込!$AJ$41))</f>
        <v/>
      </c>
      <c r="H43" s="1" t="str">
        <f>IF(活動申込!$AU$41=0,"",CONCATENATE(活動申込!$AU$41," ",活動申込!$AY$41))</f>
        <v/>
      </c>
      <c r="I43" s="1" t="str">
        <f>IF(活動申込!$BJ$41=0,"",CONCATENATE(活動申込!$BJ$41," ",活動申込!$BN$41))</f>
        <v/>
      </c>
    </row>
    <row r="44" spans="1:9">
      <c r="A44">
        <v>44</v>
      </c>
      <c r="B44" s="901"/>
      <c r="C44" s="891"/>
      <c r="D44" s="233" t="s">
        <v>366</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901"/>
      <c r="C45" s="891"/>
      <c r="D45" s="233" t="s">
        <v>367</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901"/>
      <c r="C46" s="891"/>
      <c r="D46" s="233" t="s">
        <v>368</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901" t="s">
        <v>309</v>
      </c>
      <c r="C47" s="794" t="s">
        <v>313</v>
      </c>
      <c r="D47" s="226" t="s">
        <v>314</v>
      </c>
      <c r="E47" s="234" t="str">
        <f>活動申込!$C$7</f>
        <v/>
      </c>
      <c r="F47" s="234" t="str">
        <f>活動申込!$R$7</f>
        <v/>
      </c>
      <c r="G47" s="234" t="str">
        <f>活動申込!$AG$7</f>
        <v/>
      </c>
      <c r="H47" s="234" t="str">
        <f>活動申込!$AV$7</f>
        <v/>
      </c>
      <c r="I47" s="234" t="str">
        <f>活動申込!$BK$7</f>
        <v/>
      </c>
    </row>
    <row r="48" spans="1:9">
      <c r="A48">
        <v>48</v>
      </c>
      <c r="B48" s="901"/>
      <c r="C48" s="794"/>
      <c r="D48" s="226" t="s">
        <v>315</v>
      </c>
      <c r="E48" s="234" t="str">
        <f>活動申込!$C$8</f>
        <v/>
      </c>
      <c r="F48" s="234" t="str">
        <f>活動申込!$R$8</f>
        <v/>
      </c>
      <c r="G48" s="234" t="str">
        <f>活動申込!$AG$8</f>
        <v/>
      </c>
      <c r="H48" s="234" t="str">
        <f>活動申込!$AV$8</f>
        <v/>
      </c>
      <c r="I48" s="234" t="str">
        <f>活動申込!$BK$8</f>
        <v/>
      </c>
    </row>
    <row r="49" spans="1:9">
      <c r="A49">
        <v>49</v>
      </c>
      <c r="B49" s="901"/>
      <c r="C49" s="794"/>
      <c r="D49" s="226" t="s">
        <v>316</v>
      </c>
      <c r="E49" s="234" t="str">
        <f>活動申込!$C$9</f>
        <v/>
      </c>
      <c r="F49" s="234" t="str">
        <f>活動申込!$R$9</f>
        <v/>
      </c>
      <c r="G49" s="234" t="str">
        <f>活動申込!$AG$9</f>
        <v/>
      </c>
      <c r="H49" s="234" t="str">
        <f>活動申込!$AV$9</f>
        <v/>
      </c>
      <c r="I49" s="234" t="str">
        <f>活動申込!$BK$9</f>
        <v/>
      </c>
    </row>
    <row r="50" spans="1:9">
      <c r="A50">
        <v>50</v>
      </c>
      <c r="B50" s="901"/>
      <c r="C50" s="794"/>
      <c r="D50" s="226" t="s">
        <v>317</v>
      </c>
      <c r="E50" s="234" t="str">
        <f>活動申込!$C$10</f>
        <v/>
      </c>
      <c r="F50" s="234" t="str">
        <f>活動申込!$R$10</f>
        <v/>
      </c>
      <c r="G50" s="234" t="str">
        <f>活動申込!$AG$10</f>
        <v/>
      </c>
      <c r="H50" s="234" t="str">
        <f>活動申込!$AV$10</f>
        <v/>
      </c>
      <c r="I50" s="234" t="str">
        <f>活動申込!$BK$10</f>
        <v/>
      </c>
    </row>
    <row r="51" spans="1:9">
      <c r="A51">
        <v>51</v>
      </c>
      <c r="B51" s="901"/>
      <c r="C51" s="23"/>
      <c r="D51" s="226"/>
      <c r="E51" s="234" t="str">
        <f>活動申込!$C$11</f>
        <v/>
      </c>
      <c r="F51" s="234" t="str">
        <f>活動申込!$R$11</f>
        <v/>
      </c>
      <c r="G51" s="234" t="str">
        <f>活動申込!$AG$11</f>
        <v/>
      </c>
      <c r="H51" s="234" t="str">
        <f>活動申込!$AV$11</f>
        <v/>
      </c>
      <c r="I51" s="234" t="str">
        <f>活動申込!$BK$11</f>
        <v/>
      </c>
    </row>
    <row r="52" spans="1:9">
      <c r="A52">
        <v>52</v>
      </c>
      <c r="B52" s="901"/>
      <c r="C52" s="23"/>
      <c r="D52" s="226" t="s">
        <v>310</v>
      </c>
      <c r="E52" s="234">
        <f>活動申込!$H$14</f>
        <v>0</v>
      </c>
      <c r="F52" s="247"/>
      <c r="G52" s="247"/>
      <c r="H52" s="247"/>
      <c r="I52" s="247"/>
    </row>
    <row r="53" spans="1:9">
      <c r="A53">
        <v>53</v>
      </c>
      <c r="B53" s="901"/>
      <c r="C53" s="794" t="s">
        <v>121</v>
      </c>
      <c r="D53" s="226" t="s">
        <v>62</v>
      </c>
      <c r="E53" s="234">
        <f>活動申込!$C$12</f>
        <v>0</v>
      </c>
      <c r="F53" s="247"/>
      <c r="G53" s="247"/>
      <c r="H53" s="247"/>
      <c r="I53" s="247"/>
    </row>
    <row r="54" spans="1:9">
      <c r="A54">
        <v>54</v>
      </c>
      <c r="B54" s="901"/>
      <c r="C54" s="794"/>
      <c r="D54" s="226" t="s">
        <v>0</v>
      </c>
      <c r="E54" s="234">
        <f>活動申込!$C$15</f>
        <v>0</v>
      </c>
      <c r="F54" s="247"/>
      <c r="G54" s="247"/>
      <c r="H54" s="247"/>
      <c r="I54" s="247"/>
    </row>
    <row r="55" spans="1:9" ht="27">
      <c r="A55">
        <v>55</v>
      </c>
      <c r="B55" s="901"/>
      <c r="C55" s="794"/>
      <c r="D55" s="232" t="s">
        <v>322</v>
      </c>
      <c r="E55" s="234">
        <v>0.25</v>
      </c>
      <c r="F55" s="247"/>
      <c r="G55" s="247"/>
      <c r="H55" s="247"/>
      <c r="I55" s="247"/>
    </row>
    <row r="56" spans="1:9">
      <c r="A56">
        <v>56</v>
      </c>
      <c r="B56" s="901"/>
      <c r="C56" s="794" t="s">
        <v>122</v>
      </c>
      <c r="D56" s="226" t="s">
        <v>76</v>
      </c>
      <c r="E56" s="235"/>
      <c r="F56" s="234">
        <v>0.36458333333333331</v>
      </c>
      <c r="G56" s="247"/>
      <c r="H56" s="247"/>
      <c r="I56" s="247"/>
    </row>
    <row r="57" spans="1:9">
      <c r="A57">
        <v>57</v>
      </c>
      <c r="B57" s="901"/>
      <c r="C57" s="794"/>
      <c r="D57" s="226" t="str">
        <f>CONCATENATE("退所","　　荷物置き場：",活動申込!U120," ",活動申込!Q121," ",活動申込!U121)</f>
        <v xml:space="preserve">退所　　荷物置き場：  </v>
      </c>
      <c r="E57" s="235"/>
      <c r="F57" s="234">
        <f>活動申込!$R$12</f>
        <v>0</v>
      </c>
      <c r="G57" s="247"/>
      <c r="H57" s="247"/>
      <c r="I57" s="247"/>
    </row>
    <row r="58" spans="1:9">
      <c r="A58">
        <v>58</v>
      </c>
      <c r="B58" s="901"/>
      <c r="C58" s="794"/>
      <c r="D58" s="226" t="s">
        <v>1</v>
      </c>
      <c r="E58" s="235"/>
      <c r="F58" s="234">
        <f>活動申込!R15</f>
        <v>0</v>
      </c>
      <c r="G58" s="247"/>
      <c r="H58" s="247"/>
      <c r="I58" s="247"/>
    </row>
    <row r="59" spans="1:9">
      <c r="A59">
        <v>59</v>
      </c>
      <c r="B59" s="901"/>
      <c r="C59" s="23"/>
      <c r="D59" s="226" t="s">
        <v>277</v>
      </c>
      <c r="E59" s="235"/>
      <c r="F59" s="234">
        <f>活動申込!Y14</f>
        <v>0</v>
      </c>
      <c r="G59" s="247"/>
      <c r="H59" s="247"/>
      <c r="I59" s="247"/>
    </row>
    <row r="60" spans="1:9">
      <c r="A60">
        <v>60</v>
      </c>
      <c r="B60" s="901"/>
      <c r="C60" s="23" t="s">
        <v>119</v>
      </c>
      <c r="D60" s="226" t="s">
        <v>61</v>
      </c>
      <c r="E60" s="234">
        <f>活動申込!$C$16</f>
        <v>0</v>
      </c>
      <c r="F60" s="234">
        <f>活動申込!$R$16</f>
        <v>0</v>
      </c>
      <c r="G60" s="234">
        <f>活動申込!$AG$16</f>
        <v>0</v>
      </c>
      <c r="H60" s="234">
        <f>活動申込!$AV$16</f>
        <v>0</v>
      </c>
      <c r="I60" s="234">
        <f>活動申込!$BK$16</f>
        <v>0</v>
      </c>
    </row>
    <row r="61" spans="1:9">
      <c r="A61">
        <v>61</v>
      </c>
      <c r="B61" s="901"/>
      <c r="C61" s="237" t="s">
        <v>55</v>
      </c>
      <c r="D61" s="226" t="s">
        <v>77</v>
      </c>
      <c r="E61" s="234">
        <f>活動申込!$C$18</f>
        <v>0</v>
      </c>
      <c r="F61" s="235"/>
      <c r="G61" s="234">
        <f>活動申込!$AG$18</f>
        <v>0</v>
      </c>
      <c r="H61" s="234">
        <f>活動申込!AV18</f>
        <v>0</v>
      </c>
      <c r="I61" s="234">
        <f>活動申込!BK18</f>
        <v>0</v>
      </c>
    </row>
    <row r="62" spans="1:9">
      <c r="A62">
        <v>62</v>
      </c>
      <c r="B62" s="901"/>
      <c r="C62" s="794" t="s">
        <v>318</v>
      </c>
      <c r="D62" s="226" t="s">
        <v>75</v>
      </c>
      <c r="E62" s="247"/>
      <c r="F62" s="234">
        <v>0.25</v>
      </c>
      <c r="G62" s="234">
        <v>0.25</v>
      </c>
      <c r="H62" s="234">
        <v>0.25</v>
      </c>
      <c r="I62" s="234">
        <v>0.25</v>
      </c>
    </row>
    <row r="63" spans="1:9">
      <c r="A63">
        <v>63</v>
      </c>
      <c r="B63" s="901"/>
      <c r="C63" s="794"/>
      <c r="D63" s="226" t="s">
        <v>74</v>
      </c>
      <c r="E63" s="234">
        <v>0.95833333333333337</v>
      </c>
      <c r="F63" s="247"/>
      <c r="G63" s="234">
        <v>0.95833333333333337</v>
      </c>
      <c r="H63" s="234">
        <v>0.95833333333333337</v>
      </c>
      <c r="I63" s="234">
        <v>0.95833333333333337</v>
      </c>
    </row>
    <row r="64" spans="1:9">
      <c r="A64">
        <v>64</v>
      </c>
      <c r="B64" s="901"/>
      <c r="C64" s="794" t="s">
        <v>304</v>
      </c>
      <c r="D64" s="226" t="s">
        <v>306</v>
      </c>
      <c r="E64" s="234">
        <f>活動申込!$C$20</f>
        <v>0</v>
      </c>
      <c r="F64" s="234" t="str">
        <f>活動申込!$R$20</f>
        <v/>
      </c>
      <c r="G64" s="234" t="str">
        <f>活動申込!$AG$20</f>
        <v/>
      </c>
      <c r="H64" s="234" t="str">
        <f>活動申込!$AV$20</f>
        <v/>
      </c>
      <c r="I64" s="234" t="str">
        <f>活動申込!$BK$20</f>
        <v/>
      </c>
    </row>
    <row r="65" spans="1:9">
      <c r="A65">
        <v>65</v>
      </c>
      <c r="B65" s="901"/>
      <c r="C65" s="794"/>
      <c r="D65" s="226" t="s">
        <v>305</v>
      </c>
      <c r="E65" s="234">
        <f>活動申込!$C$21</f>
        <v>0</v>
      </c>
      <c r="F65" s="234" t="str">
        <f>活動申込!$R$21</f>
        <v/>
      </c>
      <c r="G65" s="234" t="str">
        <f>活動申込!$AG$21</f>
        <v/>
      </c>
      <c r="H65" s="234" t="str">
        <f>活動申込!$AV$21</f>
        <v/>
      </c>
      <c r="I65" s="234" t="str">
        <f>活動申込!$BK$21</f>
        <v/>
      </c>
    </row>
    <row r="66" spans="1:9">
      <c r="A66">
        <v>66</v>
      </c>
      <c r="B66" s="901"/>
      <c r="C66" s="794"/>
      <c r="D66" s="226" t="s">
        <v>307</v>
      </c>
      <c r="E66" s="234">
        <f>活動申込!$C$22</f>
        <v>0</v>
      </c>
      <c r="F66" s="234" t="str">
        <f>活動申込!$R$22</f>
        <v/>
      </c>
      <c r="G66" s="234" t="str">
        <f>活動申込!$AG$22</f>
        <v/>
      </c>
      <c r="H66" s="234" t="str">
        <f>活動申込!$AV$22</f>
        <v/>
      </c>
      <c r="I66" s="234" t="str">
        <f>活動申込!$BK$22</f>
        <v/>
      </c>
    </row>
    <row r="67" spans="1:9">
      <c r="A67">
        <v>67</v>
      </c>
      <c r="B67" s="901"/>
      <c r="C67" s="794" t="s">
        <v>69</v>
      </c>
      <c r="D67" s="226" t="s">
        <v>3</v>
      </c>
      <c r="E67" s="234">
        <f>活動申込!$C$23</f>
        <v>0</v>
      </c>
      <c r="F67" s="234">
        <f>活動申込!$R$23</f>
        <v>0</v>
      </c>
      <c r="G67" s="234">
        <f>活動申込!$AG$23</f>
        <v>0</v>
      </c>
      <c r="H67" s="234">
        <f>活動申込!$AV$23</f>
        <v>0</v>
      </c>
      <c r="I67" s="234">
        <f>活動申込!$BK$23</f>
        <v>0</v>
      </c>
    </row>
    <row r="68" spans="1:9">
      <c r="A68">
        <v>68</v>
      </c>
      <c r="B68" s="901"/>
      <c r="C68" s="794"/>
      <c r="D68" s="226" t="s">
        <v>4</v>
      </c>
      <c r="E68" s="234">
        <f>活動申込!$C$24</f>
        <v>0</v>
      </c>
      <c r="F68" s="234">
        <f>活動申込!$R$24</f>
        <v>0</v>
      </c>
      <c r="G68" s="234">
        <f>活動申込!$AG$24</f>
        <v>0</v>
      </c>
      <c r="H68" s="234">
        <f>活動申込!$AV$24</f>
        <v>0</v>
      </c>
      <c r="I68" s="234">
        <f>活動申込!$BK$24</f>
        <v>0</v>
      </c>
    </row>
    <row r="69" spans="1:9">
      <c r="A69">
        <v>69</v>
      </c>
      <c r="B69" s="901"/>
      <c r="C69" s="794"/>
      <c r="D69" s="226" t="s">
        <v>5</v>
      </c>
      <c r="E69" s="234">
        <f>活動申込!$C$25</f>
        <v>0</v>
      </c>
      <c r="F69" s="234">
        <f>活動申込!$R$25</f>
        <v>0</v>
      </c>
      <c r="G69" s="234">
        <f>活動申込!$AG$25</f>
        <v>0</v>
      </c>
      <c r="H69" s="234">
        <f>活動申込!$AV$25</f>
        <v>0</v>
      </c>
      <c r="I69" s="234">
        <f>活動申込!$BK$25</f>
        <v>0</v>
      </c>
    </row>
    <row r="70" spans="1:9">
      <c r="A70">
        <v>70</v>
      </c>
      <c r="B70" s="901"/>
      <c r="C70" s="794"/>
      <c r="D70" s="226" t="s">
        <v>7</v>
      </c>
      <c r="E70" s="234">
        <f>活動申込!$C$26</f>
        <v>0</v>
      </c>
      <c r="F70" s="234">
        <f>活動申込!$R$26</f>
        <v>0</v>
      </c>
      <c r="G70" s="234">
        <f>活動申込!$AG$26</f>
        <v>0</v>
      </c>
      <c r="H70" s="234">
        <f>活動申込!$AV$26</f>
        <v>0</v>
      </c>
      <c r="I70" s="234">
        <f>活動申込!$BK$26</f>
        <v>0</v>
      </c>
    </row>
    <row r="71" spans="1:9">
      <c r="A71">
        <v>71</v>
      </c>
      <c r="B71" s="901"/>
      <c r="C71" s="794"/>
      <c r="D71" s="226" t="s">
        <v>8</v>
      </c>
      <c r="E71" s="234">
        <f>活動申込!$C$27</f>
        <v>0</v>
      </c>
      <c r="F71" s="234">
        <f>活動申込!$R$27</f>
        <v>0</v>
      </c>
      <c r="G71" s="234">
        <f>活動申込!$AG$27</f>
        <v>0</v>
      </c>
      <c r="H71" s="234">
        <f>活動申込!$AV$27</f>
        <v>0</v>
      </c>
      <c r="I71" s="234">
        <f>活動申込!$BK$27</f>
        <v>0</v>
      </c>
    </row>
    <row r="72" spans="1:9">
      <c r="A72">
        <v>72</v>
      </c>
      <c r="B72" s="901"/>
      <c r="C72" s="794"/>
      <c r="D72" s="226" t="s">
        <v>6</v>
      </c>
      <c r="E72" s="234">
        <f>活動申込!$C$28</f>
        <v>0</v>
      </c>
      <c r="F72" s="234">
        <f>活動申込!$R$28</f>
        <v>0</v>
      </c>
      <c r="G72" s="234">
        <f>活動申込!$AG$28</f>
        <v>0</v>
      </c>
      <c r="H72" s="234">
        <f>活動申込!$AV$28</f>
        <v>0</v>
      </c>
      <c r="I72" s="234">
        <f>活動申込!$BK$28</f>
        <v>0</v>
      </c>
    </row>
    <row r="73" spans="1:9" ht="13.5" customHeight="1">
      <c r="A73">
        <v>73</v>
      </c>
      <c r="B73" s="901"/>
      <c r="C73" s="23" t="s">
        <v>19</v>
      </c>
      <c r="D73" s="226" t="s">
        <v>2</v>
      </c>
      <c r="E73" s="234">
        <f>活動申込!$C$29</f>
        <v>0</v>
      </c>
      <c r="F73" s="234">
        <f>活動申込!$R$29</f>
        <v>0</v>
      </c>
      <c r="G73" s="234">
        <f>活動申込!$AG$29</f>
        <v>0</v>
      </c>
      <c r="H73" s="234">
        <f>活動申込!$AV$29</f>
        <v>0</v>
      </c>
      <c r="I73" s="234">
        <f>活動申込!$BK$29</f>
        <v>0</v>
      </c>
    </row>
    <row r="74" spans="1:9">
      <c r="A74">
        <v>74</v>
      </c>
      <c r="B74" s="901"/>
      <c r="C74" s="891" t="s">
        <v>278</v>
      </c>
      <c r="D74" s="226" t="s">
        <v>9</v>
      </c>
      <c r="E74" s="234">
        <f>活動申込!$C$30</f>
        <v>0</v>
      </c>
      <c r="F74" s="234">
        <f>活動申込!$R$30</f>
        <v>0</v>
      </c>
      <c r="G74" s="234">
        <f>活動申込!$AG$30</f>
        <v>0</v>
      </c>
      <c r="H74" s="234">
        <f>活動申込!$AV$30</f>
        <v>0</v>
      </c>
      <c r="I74" s="234">
        <f>活動申込!$BK$30</f>
        <v>0</v>
      </c>
    </row>
    <row r="75" spans="1:9">
      <c r="A75">
        <v>75</v>
      </c>
      <c r="B75" s="901"/>
      <c r="C75" s="891"/>
      <c r="D75" s="226" t="s">
        <v>10</v>
      </c>
      <c r="E75" s="234">
        <f>活動申込!$C$31</f>
        <v>0</v>
      </c>
      <c r="F75" s="234">
        <f>活動申込!$R$31</f>
        <v>0</v>
      </c>
      <c r="G75" s="234">
        <f>活動申込!$AG$31</f>
        <v>0</v>
      </c>
      <c r="H75" s="234">
        <f>活動申込!$AV$31</f>
        <v>0</v>
      </c>
      <c r="I75" s="234">
        <f>活動申込!$BK$31</f>
        <v>0</v>
      </c>
    </row>
    <row r="76" spans="1:9">
      <c r="A76">
        <v>76</v>
      </c>
      <c r="B76" s="901"/>
      <c r="C76" s="891"/>
      <c r="D76" s="226" t="s">
        <v>11</v>
      </c>
      <c r="E76" s="234">
        <f>活動申込!$C$32</f>
        <v>0</v>
      </c>
      <c r="F76" s="234">
        <f>活動申込!$R$32</f>
        <v>0</v>
      </c>
      <c r="G76" s="234">
        <f>活動申込!$AG$32</f>
        <v>0</v>
      </c>
      <c r="H76" s="234">
        <f>活動申込!$AV$32</f>
        <v>0</v>
      </c>
      <c r="I76" s="234">
        <f>活動申込!$BK$32</f>
        <v>0</v>
      </c>
    </row>
    <row r="77" spans="1:9">
      <c r="A77">
        <v>77</v>
      </c>
      <c r="B77" s="901"/>
      <c r="C77" s="891"/>
      <c r="D77" s="226" t="s">
        <v>12</v>
      </c>
      <c r="E77" s="234">
        <f>活動申込!$C$33</f>
        <v>0</v>
      </c>
      <c r="F77" s="234">
        <f>活動申込!$R$33</f>
        <v>0</v>
      </c>
      <c r="G77" s="234">
        <f>活動申込!$AG$33</f>
        <v>0</v>
      </c>
      <c r="H77" s="234">
        <f>活動申込!$AV$33</f>
        <v>0</v>
      </c>
      <c r="I77" s="234">
        <f>活動申込!$BK$33</f>
        <v>0</v>
      </c>
    </row>
    <row r="78" spans="1:9">
      <c r="A78">
        <v>78</v>
      </c>
      <c r="B78" s="901"/>
      <c r="C78" s="891"/>
      <c r="D78" s="226" t="s">
        <v>13</v>
      </c>
      <c r="E78" s="234">
        <f>活動申込!$C$34</f>
        <v>0</v>
      </c>
      <c r="F78" s="234">
        <f>活動申込!$R$34</f>
        <v>0</v>
      </c>
      <c r="G78" s="234">
        <f>活動申込!$AG$34</f>
        <v>0</v>
      </c>
      <c r="H78" s="234">
        <f>活動申込!$AV$34</f>
        <v>0</v>
      </c>
      <c r="I78" s="234">
        <f>活動申込!$BK$34</f>
        <v>0</v>
      </c>
    </row>
    <row r="79" spans="1:9">
      <c r="A79">
        <v>79</v>
      </c>
      <c r="B79" s="901"/>
      <c r="C79" s="891"/>
      <c r="D79" s="226" t="s">
        <v>14</v>
      </c>
      <c r="E79" s="234">
        <f>活動申込!$C$35</f>
        <v>0</v>
      </c>
      <c r="F79" s="234">
        <f>活動申込!$R$35</f>
        <v>0</v>
      </c>
      <c r="G79" s="234">
        <f>活動申込!$AG$35</f>
        <v>0</v>
      </c>
      <c r="H79" s="234">
        <f>活動申込!$AV$35</f>
        <v>0</v>
      </c>
      <c r="I79" s="234">
        <f>活動申込!$BK$35</f>
        <v>0</v>
      </c>
    </row>
    <row r="80" spans="1:9" ht="13.5" customHeight="1">
      <c r="A80">
        <v>80</v>
      </c>
      <c r="B80" s="901"/>
      <c r="C80" s="891"/>
      <c r="D80" s="226" t="s">
        <v>22</v>
      </c>
      <c r="E80" s="234">
        <f>活動申込!$C$36</f>
        <v>0</v>
      </c>
      <c r="F80" s="234">
        <f>活動申込!$R$36</f>
        <v>0</v>
      </c>
      <c r="G80" s="234">
        <f>活動申込!$AG$36</f>
        <v>0</v>
      </c>
      <c r="H80" s="234">
        <f>活動申込!$AV$36</f>
        <v>0</v>
      </c>
      <c r="I80" s="234">
        <f>活動申込!$BK$36</f>
        <v>0</v>
      </c>
    </row>
    <row r="81" spans="1:9" ht="13.5" customHeight="1">
      <c r="A81">
        <v>81</v>
      </c>
      <c r="B81" s="901"/>
      <c r="C81" s="898" t="s">
        <v>285</v>
      </c>
      <c r="D81" s="226" t="s">
        <v>361</v>
      </c>
      <c r="E81" s="234">
        <f>活動申込!$C$37</f>
        <v>0</v>
      </c>
      <c r="F81" s="234">
        <f>活動申込!$R$37</f>
        <v>0</v>
      </c>
      <c r="G81" s="234">
        <f>活動申込!$AG$37</f>
        <v>0</v>
      </c>
      <c r="H81" s="234">
        <f>活動申込!$AV$37</f>
        <v>0</v>
      </c>
      <c r="I81" s="234">
        <f>活動申込!$BK$37</f>
        <v>0</v>
      </c>
    </row>
    <row r="82" spans="1:9" ht="13.5" customHeight="1">
      <c r="A82">
        <v>82</v>
      </c>
      <c r="B82" s="901"/>
      <c r="C82" s="899"/>
      <c r="D82" s="226" t="s">
        <v>362</v>
      </c>
      <c r="E82" s="234">
        <f>活動申込!$C$38</f>
        <v>0</v>
      </c>
      <c r="F82" s="234">
        <f>活動申込!$R$38</f>
        <v>0</v>
      </c>
      <c r="G82" s="234">
        <f>活動申込!$AG$38</f>
        <v>0</v>
      </c>
      <c r="H82" s="234">
        <f>活動申込!$AV$38</f>
        <v>0</v>
      </c>
      <c r="I82" s="234">
        <f>活動申込!$BK$38</f>
        <v>0</v>
      </c>
    </row>
    <row r="83" spans="1:9" ht="13.5" customHeight="1">
      <c r="A83">
        <v>83</v>
      </c>
      <c r="B83" s="901"/>
      <c r="C83" s="899"/>
      <c r="D83" s="226" t="s">
        <v>363</v>
      </c>
      <c r="E83" s="234">
        <f>活動申込!$C$39</f>
        <v>0</v>
      </c>
      <c r="F83" s="234">
        <f>活動申込!$R$39</f>
        <v>0</v>
      </c>
      <c r="G83" s="234">
        <f>活動申込!$AG$39</f>
        <v>0</v>
      </c>
      <c r="H83" s="234">
        <f>活動申込!$AV$39</f>
        <v>0</v>
      </c>
      <c r="I83" s="234">
        <f>活動申込!$BK$39</f>
        <v>0</v>
      </c>
    </row>
    <row r="84" spans="1:9" ht="13.5" customHeight="1">
      <c r="A84">
        <v>84</v>
      </c>
      <c r="B84" s="901"/>
      <c r="C84" s="900"/>
      <c r="D84" s="226" t="s">
        <v>364</v>
      </c>
      <c r="E84" s="234">
        <f>活動申込!$C$40</f>
        <v>0</v>
      </c>
      <c r="F84" s="234">
        <f>活動申込!$R$40</f>
        <v>0</v>
      </c>
      <c r="G84" s="234">
        <f>活動申込!$AG$40</f>
        <v>0</v>
      </c>
      <c r="H84" s="234">
        <f>活動申込!$AV$40</f>
        <v>0</v>
      </c>
      <c r="I84" s="234">
        <f>活動申込!$BK$40</f>
        <v>0</v>
      </c>
    </row>
    <row r="85" spans="1:9" ht="13.5" customHeight="1">
      <c r="A85">
        <v>85</v>
      </c>
      <c r="B85" s="901"/>
      <c r="C85" s="891" t="s">
        <v>356</v>
      </c>
      <c r="D85" s="233" t="s">
        <v>365</v>
      </c>
      <c r="E85" s="234">
        <f>活動申込!$C$41</f>
        <v>0</v>
      </c>
      <c r="F85" s="234">
        <f>活動申込!$R$41</f>
        <v>0</v>
      </c>
      <c r="G85" s="234">
        <f>活動申込!$AG$41</f>
        <v>0</v>
      </c>
      <c r="H85" s="234">
        <f>活動申込!$AV$41</f>
        <v>0</v>
      </c>
      <c r="I85" s="234">
        <f>活動申込!$BK$41</f>
        <v>0</v>
      </c>
    </row>
    <row r="86" spans="1:9">
      <c r="A86">
        <v>86</v>
      </c>
      <c r="B86" s="901"/>
      <c r="C86" s="891"/>
      <c r="D86" s="233" t="s">
        <v>366</v>
      </c>
      <c r="E86" s="234">
        <f>活動申込!$C$42</f>
        <v>0</v>
      </c>
      <c r="F86" s="234">
        <f>活動申込!$R$42</f>
        <v>0</v>
      </c>
      <c r="G86" s="234">
        <f>活動申込!$AG$42</f>
        <v>0</v>
      </c>
      <c r="H86" s="234">
        <f>活動申込!$AV$42</f>
        <v>0</v>
      </c>
      <c r="I86" s="234">
        <f>活動申込!$BK$42</f>
        <v>0</v>
      </c>
    </row>
    <row r="87" spans="1:9">
      <c r="A87">
        <v>87</v>
      </c>
      <c r="B87" s="901"/>
      <c r="C87" s="891"/>
      <c r="D87" s="233" t="s">
        <v>367</v>
      </c>
      <c r="E87" s="234">
        <f>活動申込!$C$43</f>
        <v>0</v>
      </c>
      <c r="F87" s="234">
        <f>活動申込!$R$43</f>
        <v>0</v>
      </c>
      <c r="G87" s="234">
        <f>活動申込!$AG$43</f>
        <v>0</v>
      </c>
      <c r="H87" s="234">
        <f>活動申込!$AV$43</f>
        <v>0</v>
      </c>
      <c r="I87" s="234">
        <f>活動申込!$BK$43</f>
        <v>0</v>
      </c>
    </row>
    <row r="88" spans="1:9">
      <c r="A88">
        <v>88</v>
      </c>
      <c r="B88" s="901"/>
      <c r="C88" s="891"/>
      <c r="D88" s="233" t="s">
        <v>368</v>
      </c>
      <c r="E88" s="234">
        <f>活動申込!$C$44</f>
        <v>0</v>
      </c>
      <c r="F88" s="234">
        <f>活動申込!$R$44</f>
        <v>0</v>
      </c>
      <c r="G88" s="234">
        <f>活動申込!$AG$44</f>
        <v>0</v>
      </c>
      <c r="H88" s="234">
        <f>活動申込!$AV$44</f>
        <v>0</v>
      </c>
      <c r="I88" s="234">
        <f>活動申込!$BK$44</f>
        <v>0</v>
      </c>
    </row>
    <row r="89" spans="1:9">
      <c r="A89">
        <v>89</v>
      </c>
      <c r="B89" s="1139" t="s">
        <v>334</v>
      </c>
      <c r="C89" s="888"/>
      <c r="D89" s="251" t="s">
        <v>332</v>
      </c>
      <c r="E89" s="234">
        <f>活動申込!N14</f>
        <v>0</v>
      </c>
      <c r="F89" s="239"/>
      <c r="G89" s="239"/>
      <c r="H89" s="239"/>
      <c r="I89" s="239"/>
    </row>
    <row r="90" spans="1:9">
      <c r="A90">
        <v>90</v>
      </c>
      <c r="B90" s="1140"/>
      <c r="C90" s="890"/>
      <c r="D90" s="251" t="s">
        <v>333</v>
      </c>
      <c r="E90" s="234">
        <f>活動申込!C19</f>
        <v>0</v>
      </c>
      <c r="F90" s="247"/>
      <c r="G90" s="234">
        <f>活動申込!AG19</f>
        <v>0</v>
      </c>
      <c r="H90" s="234">
        <f>活動申込!AV19</f>
        <v>0</v>
      </c>
      <c r="I90" s="234">
        <f>活動申込!BK19</f>
        <v>0</v>
      </c>
    </row>
    <row r="91" spans="1:9">
      <c r="A91">
        <v>91</v>
      </c>
      <c r="B91" s="1140"/>
      <c r="C91" s="890"/>
      <c r="D91" s="251" t="s">
        <v>357</v>
      </c>
      <c r="E91" s="234">
        <f>活動申込!$H$37</f>
        <v>0</v>
      </c>
      <c r="F91" s="234">
        <f>活動申込!$W$37</f>
        <v>0</v>
      </c>
      <c r="G91" s="234">
        <f>活動申込!$AL$37</f>
        <v>0</v>
      </c>
      <c r="H91" s="234">
        <f>活動申込!$BA$37</f>
        <v>0</v>
      </c>
      <c r="I91" s="234">
        <f>活動申込!$BP$37</f>
        <v>0</v>
      </c>
    </row>
    <row r="92" spans="1:9">
      <c r="A92">
        <v>92</v>
      </c>
      <c r="B92" s="1140"/>
      <c r="C92" s="890"/>
      <c r="D92" s="251" t="s">
        <v>358</v>
      </c>
      <c r="E92" s="234">
        <f>活動申込!$H$38</f>
        <v>0</v>
      </c>
      <c r="F92" s="234">
        <f>活動申込!$W$38</f>
        <v>0</v>
      </c>
      <c r="G92" s="234">
        <f>活動申込!$AL$38</f>
        <v>0</v>
      </c>
      <c r="H92" s="234">
        <f>活動申込!$BA$38</f>
        <v>0</v>
      </c>
      <c r="I92" s="234">
        <f>活動申込!$BP$38</f>
        <v>0</v>
      </c>
    </row>
    <row r="93" spans="1:9">
      <c r="A93">
        <v>93</v>
      </c>
      <c r="B93" s="1140"/>
      <c r="C93" s="890"/>
      <c r="D93" s="251" t="s">
        <v>359</v>
      </c>
      <c r="E93" s="234">
        <f>活動申込!$H$39</f>
        <v>0</v>
      </c>
      <c r="F93" s="234">
        <f>活動申込!$W$39</f>
        <v>0</v>
      </c>
      <c r="G93" s="234">
        <f>活動申込!$AL$39</f>
        <v>0</v>
      </c>
      <c r="H93" s="234">
        <f>活動申込!$BA$39</f>
        <v>0</v>
      </c>
      <c r="I93" s="234">
        <f>活動申込!$BP$39</f>
        <v>0</v>
      </c>
    </row>
    <row r="94" spans="1:9">
      <c r="A94">
        <v>94</v>
      </c>
      <c r="B94" s="1141"/>
      <c r="C94" s="1142"/>
      <c r="D94" s="251" t="s">
        <v>360</v>
      </c>
      <c r="E94" s="234">
        <f>活動申込!$H$40</f>
        <v>0</v>
      </c>
      <c r="F94" s="234">
        <f>活動申込!$W$40</f>
        <v>0</v>
      </c>
      <c r="G94" s="234">
        <f>活動申込!$AL$40</f>
        <v>0</v>
      </c>
      <c r="H94" s="234">
        <f>活動申込!$BA$40</f>
        <v>0</v>
      </c>
      <c r="I94" s="234">
        <f>活動申込!$BP$40</f>
        <v>0</v>
      </c>
    </row>
    <row r="95" spans="1:9">
      <c r="A95">
        <v>95</v>
      </c>
      <c r="B95" s="1"/>
      <c r="C95" s="1138" t="s">
        <v>309</v>
      </c>
      <c r="D95" s="251" t="s">
        <v>357</v>
      </c>
      <c r="E95" s="234" t="str">
        <f>IF(活動申込!$B$41="","",活動申込!$C$41)</f>
        <v/>
      </c>
      <c r="F95" s="234" t="str">
        <f>IF(活動申込!$Q$41="","",活動申込!$R$41)</f>
        <v/>
      </c>
      <c r="G95" s="234" t="str">
        <f>IF(活動申込!$AF$41="","",活動申込!$AH$41)</f>
        <v/>
      </c>
      <c r="H95" s="234" t="str">
        <f>IF(活動申込!$AU$41="","",活動申込!$AV$41)</f>
        <v/>
      </c>
      <c r="I95" s="234" t="str">
        <f>IF(活動申込!$BJ$41="","",活動申込!$BK$41)</f>
        <v/>
      </c>
    </row>
    <row r="96" spans="1:9">
      <c r="A96">
        <v>96</v>
      </c>
      <c r="B96" s="1"/>
      <c r="C96" s="1138"/>
      <c r="D96" s="251" t="s">
        <v>358</v>
      </c>
      <c r="E96" s="234" t="str">
        <f>IF(活動申込!$B$42="","",活動申込!$C$42)</f>
        <v/>
      </c>
      <c r="F96" s="234" t="str">
        <f>IF(活動申込!$Q$42="","",活動申込!$R$42)</f>
        <v/>
      </c>
      <c r="G96" s="234" t="str">
        <f>IF(活動申込!$AF$42="","",活動申込!$AH$42)</f>
        <v/>
      </c>
      <c r="H96" s="234" t="str">
        <f>IF(活動申込!$AU$42="","",活動申込!$AV$42)</f>
        <v/>
      </c>
      <c r="I96" s="234" t="str">
        <f>IF(活動申込!$BJ$42="","",活動申込!$BK$42)</f>
        <v/>
      </c>
    </row>
    <row r="97" spans="1:9">
      <c r="A97">
        <v>97</v>
      </c>
      <c r="B97" s="1"/>
      <c r="C97" s="1138"/>
      <c r="D97" s="251" t="s">
        <v>359</v>
      </c>
      <c r="E97" s="234" t="str">
        <f>IF(活動申込!$B$43="","",活動申込!$C$43)</f>
        <v/>
      </c>
      <c r="F97" s="234" t="str">
        <f>IF(活動申込!$Q$43="","",活動申込!$R$43)</f>
        <v/>
      </c>
      <c r="G97" s="234" t="str">
        <f>IF(活動申込!$AF$43="","",活動申込!$AH$43)</f>
        <v/>
      </c>
      <c r="H97" s="234" t="str">
        <f>IF(活動申込!$AU$43="","",活動申込!$AV$43)</f>
        <v/>
      </c>
      <c r="I97" s="234" t="str">
        <f>IF(活動申込!$BJ$43="","",活動申込!$BK$43)</f>
        <v/>
      </c>
    </row>
    <row r="98" spans="1:9">
      <c r="A98">
        <v>98</v>
      </c>
      <c r="B98" s="1"/>
      <c r="C98" s="1138"/>
      <c r="D98" s="251" t="s">
        <v>360</v>
      </c>
      <c r="E98" s="234" t="str">
        <f>IF(活動申込!$B$44="","",活動申込!$C$44)</f>
        <v/>
      </c>
      <c r="F98" s="234" t="str">
        <f>IF(活動申込!$Q$44="","",活動申込!$R$44)</f>
        <v/>
      </c>
      <c r="G98" s="234" t="str">
        <f>IF(活動申込!$AF$44="","",活動申込!$AH$44)</f>
        <v/>
      </c>
      <c r="H98" s="234" t="str">
        <f>IF(活動申込!$AU$44="","",活動申込!$AV$44)</f>
        <v/>
      </c>
      <c r="I98" s="234" t="str">
        <f>IF(活動申込!$BJ$44="","",活動申込!$BK$44)</f>
        <v/>
      </c>
    </row>
    <row r="99" spans="1:9">
      <c r="A99">
        <v>99</v>
      </c>
      <c r="B99" s="1"/>
      <c r="C99" s="1138" t="s">
        <v>17</v>
      </c>
      <c r="D99" s="251" t="s">
        <v>357</v>
      </c>
      <c r="E99" s="1" t="str">
        <f>IF(活動申込!$B$41="","",活動申込!$F$41)</f>
        <v/>
      </c>
      <c r="F99" s="1" t="str">
        <f>IF(活動申込!$Q$41="","",活動申込!$U$41)</f>
        <v/>
      </c>
      <c r="G99" s="1" t="str">
        <f>IF(活動申込!$AF$41="","",活動申込!$AJ$41)</f>
        <v/>
      </c>
      <c r="H99" s="1" t="str">
        <f>IF(活動申込!$AU$41="","",活動申込!$AY$41)</f>
        <v/>
      </c>
      <c r="I99" s="1" t="str">
        <f>IF(活動申込!$BJ$41="","",活動申込!$BN$41)</f>
        <v/>
      </c>
    </row>
    <row r="100" spans="1:9">
      <c r="A100">
        <v>100</v>
      </c>
      <c r="B100" s="1"/>
      <c r="C100" s="1138"/>
      <c r="D100" s="251" t="s">
        <v>358</v>
      </c>
      <c r="E100" s="1" t="str">
        <f>IF(活動申込!$B$42="","",活動申込!$F$42)</f>
        <v/>
      </c>
      <c r="F100" s="1" t="str">
        <f>IF(活動申込!$Q$42="","",活動申込!$U$42)</f>
        <v/>
      </c>
      <c r="G100" s="1" t="str">
        <f>IF(活動申込!$AF$42="","",活動申込!$AJ$42)</f>
        <v/>
      </c>
      <c r="H100" s="1" t="str">
        <f>IF(活動申込!$AU$42="","",活動申込!$AY$42)</f>
        <v/>
      </c>
      <c r="I100" s="1" t="str">
        <f>IF(活動申込!$BJ$42="","",活動申込!$BN$42)</f>
        <v/>
      </c>
    </row>
    <row r="101" spans="1:9">
      <c r="A101">
        <v>101</v>
      </c>
      <c r="B101" s="1"/>
      <c r="C101" s="1138"/>
      <c r="D101" s="251" t="s">
        <v>359</v>
      </c>
      <c r="E101" s="1" t="str">
        <f>IF(活動申込!$B$43="","",活動申込!$F$43)</f>
        <v/>
      </c>
      <c r="F101" s="1" t="str">
        <f>IF(活動申込!$Q$43="","",活動申込!$U$43)</f>
        <v/>
      </c>
      <c r="G101" s="1" t="str">
        <f>IF(活動申込!$AF$43="","",活動申込!$AJ$43)</f>
        <v/>
      </c>
      <c r="H101" s="1" t="str">
        <f>IF(活動申込!$AU$43="","",活動申込!$AY$43)</f>
        <v/>
      </c>
      <c r="I101" s="1" t="str">
        <f>IF(活動申込!$BJ$43="","",活動申込!$BN$43)</f>
        <v/>
      </c>
    </row>
    <row r="102" spans="1:9">
      <c r="A102">
        <v>102</v>
      </c>
      <c r="B102" s="1"/>
      <c r="C102" s="1138"/>
      <c r="D102" s="251" t="s">
        <v>360</v>
      </c>
      <c r="E102" s="1" t="str">
        <f>IF(活動申込!$B$44="","",活動申込!$F$44)</f>
        <v/>
      </c>
      <c r="F102" s="1" t="str">
        <f>IF(活動申込!$Q$44="","",活動申込!$U$44)</f>
        <v/>
      </c>
      <c r="G102" s="1" t="str">
        <f>IF(活動申込!$AF$44="","",活動申込!$AJ$44)</f>
        <v/>
      </c>
      <c r="H102" s="1" t="str">
        <f>IF(活動申込!$AU$44="","",活動申込!$AY$44)</f>
        <v/>
      </c>
      <c r="I102" s="1" t="str">
        <f>IF(活動申込!$BJ$44="","",活動申込!$BN$44)</f>
        <v/>
      </c>
    </row>
  </sheetData>
  <mergeCells count="23">
    <mergeCell ref="C25:C30"/>
    <mergeCell ref="C95:C98"/>
    <mergeCell ref="C22:C24"/>
    <mergeCell ref="C14:C16"/>
    <mergeCell ref="C39:C42"/>
    <mergeCell ref="C81:C84"/>
    <mergeCell ref="B89:C94"/>
    <mergeCell ref="C99:C102"/>
    <mergeCell ref="B5:B46"/>
    <mergeCell ref="B47:B88"/>
    <mergeCell ref="C62:C63"/>
    <mergeCell ref="C64:C66"/>
    <mergeCell ref="C67:C72"/>
    <mergeCell ref="C74:C80"/>
    <mergeCell ref="C85:C88"/>
    <mergeCell ref="C47:C50"/>
    <mergeCell ref="C53:C55"/>
    <mergeCell ref="C56:C58"/>
    <mergeCell ref="C5:C8"/>
    <mergeCell ref="C20:C21"/>
    <mergeCell ref="C43:C46"/>
    <mergeCell ref="C11:C13"/>
    <mergeCell ref="C32:C38"/>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RowHeight="17.25"/>
  <cols>
    <col min="1" max="1" width="3.75" style="167" bestFit="1" customWidth="1"/>
    <col min="2" max="2" width="14.25" style="167" bestFit="1" customWidth="1"/>
    <col min="3" max="3" width="9.125" style="167" bestFit="1" customWidth="1"/>
    <col min="4" max="4" width="6.75" style="167" bestFit="1" customWidth="1"/>
    <col min="5" max="6" width="9.125" style="167" bestFit="1" customWidth="1"/>
    <col min="7" max="7" width="11.625" style="167" bestFit="1" customWidth="1"/>
    <col min="8" max="10" width="6.75" style="167" bestFit="1" customWidth="1"/>
    <col min="11" max="11" width="9.125" style="167" bestFit="1" customWidth="1"/>
    <col min="12" max="13" width="4.375" style="167" bestFit="1" customWidth="1"/>
    <col min="14" max="17" width="9.125" style="167" bestFit="1" customWidth="1"/>
    <col min="18" max="22" width="6.75" style="167" bestFit="1" customWidth="1"/>
    <col min="23" max="24" width="15.5" style="167" bestFit="1" customWidth="1"/>
    <col min="25" max="25" width="11.625" style="167" bestFit="1" customWidth="1"/>
    <col min="26" max="26" width="9.125" style="167" bestFit="1" customWidth="1"/>
    <col min="27" max="27" width="31.125" style="167" bestFit="1" customWidth="1"/>
    <col min="28" max="30" width="10.5" style="167" bestFit="1" customWidth="1"/>
    <col min="31" max="31" width="9" style="167"/>
    <col min="32" max="32" width="4" style="167" bestFit="1" customWidth="1"/>
    <col min="33" max="33" width="3.75" style="167" bestFit="1" customWidth="1"/>
    <col min="34" max="35" width="3.875" style="167" bestFit="1" customWidth="1"/>
    <col min="36" max="36" width="4" style="167" bestFit="1" customWidth="1"/>
    <col min="37" max="37" width="3.75" style="167" bestFit="1" customWidth="1"/>
    <col min="38" max="38" width="3.875" style="167" bestFit="1" customWidth="1"/>
    <col min="39" max="39" width="10.25" style="167" bestFit="1" customWidth="1"/>
    <col min="40" max="41" width="9.125" style="167" bestFit="1" customWidth="1"/>
    <col min="42" max="42" width="11.625" style="167" bestFit="1" customWidth="1"/>
    <col min="43" max="43" width="14.25" style="167" bestFit="1" customWidth="1"/>
    <col min="44" max="45" width="9.125" style="167" bestFit="1" customWidth="1"/>
    <col min="46" max="46" width="9.125" style="167" customWidth="1"/>
    <col min="47" max="47" width="32.625" style="167" bestFit="1" customWidth="1"/>
    <col min="48" max="48" width="10.25" style="167" bestFit="1" customWidth="1"/>
    <col min="49" max="16384" width="9" style="167"/>
  </cols>
  <sheetData>
    <row r="1" spans="1:47" ht="18" thickBot="1">
      <c r="AB1" s="1144" t="s">
        <v>267</v>
      </c>
      <c r="AC1" s="1144"/>
      <c r="AD1" s="1144"/>
      <c r="AE1" s="1144"/>
      <c r="AJ1" s="1144" t="s">
        <v>268</v>
      </c>
      <c r="AK1" s="1144"/>
      <c r="AL1" s="1144"/>
      <c r="AM1" s="1144"/>
      <c r="AN1" s="168" t="s">
        <v>261</v>
      </c>
      <c r="AO1" s="169" t="s">
        <v>262</v>
      </c>
      <c r="AP1" s="169" t="s">
        <v>370</v>
      </c>
      <c r="AQ1" s="169" t="s">
        <v>263</v>
      </c>
      <c r="AR1" s="169" t="s">
        <v>264</v>
      </c>
      <c r="AS1" s="169" t="s">
        <v>265</v>
      </c>
      <c r="AT1" s="169" t="s">
        <v>285</v>
      </c>
      <c r="AU1" s="169" t="s">
        <v>266</v>
      </c>
    </row>
    <row r="2" spans="1:47" ht="18" thickBot="1">
      <c r="A2" s="208"/>
      <c r="B2" s="209" t="s">
        <v>245</v>
      </c>
      <c r="C2" s="210" t="s">
        <v>246</v>
      </c>
      <c r="D2" s="211" t="s">
        <v>247</v>
      </c>
      <c r="E2" s="211" t="s">
        <v>248</v>
      </c>
      <c r="F2" s="211" t="s">
        <v>249</v>
      </c>
      <c r="G2" s="210" t="s">
        <v>250</v>
      </c>
      <c r="H2" s="210" t="s">
        <v>251</v>
      </c>
      <c r="I2" s="212" t="s">
        <v>252</v>
      </c>
      <c r="J2" s="211" t="s">
        <v>253</v>
      </c>
      <c r="K2" s="211" t="s">
        <v>254</v>
      </c>
      <c r="L2" s="211" t="s">
        <v>255</v>
      </c>
      <c r="M2" s="211" t="s">
        <v>256</v>
      </c>
      <c r="N2" s="211" t="s">
        <v>257</v>
      </c>
      <c r="O2" s="211" t="s">
        <v>258</v>
      </c>
      <c r="P2" s="213" t="s">
        <v>259</v>
      </c>
      <c r="Q2" s="1143" t="s">
        <v>260</v>
      </c>
      <c r="R2" s="1143"/>
      <c r="S2" s="214" t="s">
        <v>261</v>
      </c>
      <c r="T2" s="215" t="s">
        <v>262</v>
      </c>
      <c r="U2" s="215" t="s">
        <v>370</v>
      </c>
      <c r="V2" s="215" t="s">
        <v>263</v>
      </c>
      <c r="W2" s="215" t="s">
        <v>264</v>
      </c>
      <c r="X2" s="215" t="s">
        <v>265</v>
      </c>
      <c r="Y2" s="216" t="s">
        <v>285</v>
      </c>
      <c r="Z2" s="217"/>
    </row>
    <row r="3" spans="1:47" ht="18" thickBot="1">
      <c r="A3" s="197">
        <f>ROW(A3)-3</f>
        <v>0</v>
      </c>
      <c r="B3" s="198">
        <f ca="1">TODAY()</f>
        <v>45988</v>
      </c>
      <c r="C3" s="199">
        <f>宿泊者名簿!A7</f>
        <v>0</v>
      </c>
      <c r="D3" s="200">
        <f>宿泊者名簿!I7</f>
        <v>0</v>
      </c>
      <c r="E3" s="200">
        <f>宿泊者名簿!D8</f>
        <v>0</v>
      </c>
      <c r="F3" s="200">
        <f>宿泊者名簿!D10</f>
        <v>0</v>
      </c>
      <c r="G3" s="201">
        <f>宿泊者名簿!D11</f>
        <v>0</v>
      </c>
      <c r="H3" s="202">
        <f>宿泊者名簿!I11</f>
        <v>0</v>
      </c>
      <c r="I3" s="202">
        <f>宿泊者名簿!I8</f>
        <v>0</v>
      </c>
      <c r="J3" s="200">
        <f>宿泊者名簿!J7</f>
        <v>0</v>
      </c>
      <c r="K3" s="200">
        <f>宿泊者名簿!K7</f>
        <v>0</v>
      </c>
      <c r="L3" s="200">
        <f>宿泊者名簿!R16</f>
        <v>0</v>
      </c>
      <c r="M3" s="200">
        <f>宿泊者名簿!R17</f>
        <v>0</v>
      </c>
      <c r="N3" s="200">
        <f>宿泊者名簿!N16</f>
        <v>0</v>
      </c>
      <c r="O3" s="200">
        <f>宿泊者名簿!N17</f>
        <v>0</v>
      </c>
      <c r="P3" s="203">
        <f>宿泊者名簿!D12</f>
        <v>0</v>
      </c>
      <c r="Q3" s="204">
        <f>DATE(宿泊者名簿!M6+2018,宿泊者名簿!P6,宿泊者名簿!R6)</f>
        <v>43069</v>
      </c>
      <c r="R3" s="204">
        <f>Q3+宿泊者名簿!M9</f>
        <v>43069</v>
      </c>
      <c r="S3" s="205" t="str">
        <f>IF(AN4=TRUE,"◎","")</f>
        <v/>
      </c>
      <c r="T3" s="203" t="str">
        <f>IF(COUNTIF(宿泊者名簿!$J$12:$S$12,T2)&gt;0,"◎","")</f>
        <v/>
      </c>
      <c r="U3" s="203" t="str">
        <f>IF(COUNTIF(宿泊者名簿!$J$12:$S$12,U2)&gt;0,"◎","")</f>
        <v/>
      </c>
      <c r="V3" s="203" t="str">
        <f>IF(COUNTIF(宿泊者名簿!$J$12:$S$12,V2)&gt;0,"◎","")</f>
        <v/>
      </c>
      <c r="W3" s="203" t="str">
        <f>IF(COUNTIF(宿泊者名簿!$J$12:$S$12,W2)&gt;0,"◎","")</f>
        <v/>
      </c>
      <c r="X3" s="203" t="str">
        <f>IF(COUNTIF(宿泊者名簿!$J$12:$S$12,X2)&gt;0,"◎","")</f>
        <v/>
      </c>
      <c r="Y3" s="206"/>
      <c r="Z3" s="207" t="s">
        <v>244</v>
      </c>
      <c r="AA3" s="167" t="e">
        <f>C3&amp;" ("&amp;#REF!&amp;")"&amp;#REF!&amp;"/"&amp;#REF!</f>
        <v>#REF!</v>
      </c>
    </row>
    <row r="4" spans="1:47">
      <c r="AB4" s="170" t="b">
        <v>1</v>
      </c>
      <c r="AC4" s="170" t="b">
        <v>1</v>
      </c>
      <c r="AD4" s="170" t="b">
        <v>1</v>
      </c>
      <c r="AE4" s="170" t="b">
        <v>1</v>
      </c>
      <c r="AN4" s="167" t="b">
        <v>0</v>
      </c>
      <c r="AO4" s="167" t="b">
        <v>1</v>
      </c>
      <c r="AP4" s="167" t="b">
        <v>1</v>
      </c>
      <c r="AQ4" s="167" t="b">
        <v>0</v>
      </c>
      <c r="AR4" s="167" t="b">
        <v>0</v>
      </c>
      <c r="AS4" s="167" t="b">
        <v>0</v>
      </c>
    </row>
    <row r="5" spans="1:47" s="4" customFormat="1" ht="22.5" customHeight="1"/>
  </sheetData>
  <mergeCells count="3">
    <mergeCell ref="Q2:R2"/>
    <mergeCell ref="AB1:AE1"/>
    <mergeCell ref="AJ1:AM1"/>
  </mergeCells>
  <phoneticPr fontId="1"/>
  <conditionalFormatting sqref="D3 J3:K3">
    <cfRule type="containsBlanks" dxfId="1" priority="3">
      <formula>LEN(TRIM(D3))=0</formula>
    </cfRule>
  </conditionalFormatting>
  <conditionalFormatting sqref="N3:O3">
    <cfRule type="containsBlanks" dxfId="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宿泊者名簿</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2025-08-04T04:51:03Z</cp:lastPrinted>
  <dcterms:created xsi:type="dcterms:W3CDTF">2024-02-15T03:49:09Z</dcterms:created>
  <dcterms:modified xsi:type="dcterms:W3CDTF">2025-11-26T23:55:37Z</dcterms:modified>
</cp:coreProperties>
</file>