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Users\772943\Desktop\"/>
    </mc:Choice>
  </mc:AlternateContent>
  <xr:revisionPtr revIDLastSave="0" documentId="13_ncr:1_{C97B7FEF-9EF2-4983-8F62-17FAC4FCDFE4}" xr6:coauthVersionLast="47" xr6:coauthVersionMax="47" xr10:uidLastSave="{00000000-0000-0000-0000-000000000000}"/>
  <workbookProtection workbookAlgorithmName="SHA-512" workbookHashValue="/LJn0XJ3FsqzYwlLxln7/1m84P2swSwB3+QRy6F5vAPmK8Sc33cr/2kY+xxWaNoTN58ohMmGhDW1D3hC1SFAgQ==" workbookSaltValue="5mgaczeLNSOM3th3uDQobQ==" workbookSpinCount="100000" lockStructure="1"/>
  <bookViews>
    <workbookView xWindow="-120" yWindow="-120" windowWidth="29040" windowHeight="15720" tabRatio="855" activeTab="5" xr2:uid="{2F7E467D-F9ED-497F-895C-37922D62E17C}"/>
  </bookViews>
  <sheets>
    <sheet name="宿泊者名簿" sheetId="8" r:id="rId1"/>
    <sheet name="宿泊者内訳" sheetId="22" state="hidden" r:id="rId2"/>
    <sheet name="食事申込書" sheetId="12" r:id="rId3"/>
    <sheet name="活動申込" sheetId="7" r:id="rId4"/>
    <sheet name="計画案（入力不可）" sheetId="21" r:id="rId5"/>
    <sheet name="宿泊利用許可申請書(入力不可)" sheetId="15" r:id="rId6"/>
    <sheet name="＜表示→印刷＞宿泊利用許可書" sheetId="16" state="hidden" r:id="rId7"/>
    <sheet name="＜表示→コピペ＞活動計画まとめ" sheetId="13" state="hidden" r:id="rId8"/>
    <sheet name="＜表示→コピペ＞利用団体一覧" sheetId="17" state="hidden" r:id="rId9"/>
  </sheets>
  <definedNames>
    <definedName name="a" localSheetId="6">#REF!</definedName>
    <definedName name="a">#REF!</definedName>
    <definedName name="de" localSheetId="6">#REF!</definedName>
    <definedName name="de">#REF!</definedName>
    <definedName name="ll" localSheetId="6">#REF!</definedName>
    <definedName name="ll">#REF!</definedName>
    <definedName name="_xlnm.Print_Area" localSheetId="6">'＜表示→印刷＞宿泊利用許可書'!$B$1:$AM$49</definedName>
    <definedName name="_xlnm.Print_Area" localSheetId="4">'計画案（入力不可）'!$A$1:$AD$73</definedName>
    <definedName name="_xlnm.Print_Area" localSheetId="1">宿泊者内訳!$A$1:$S$55</definedName>
    <definedName name="_xlnm.Print_Area" localSheetId="0">宿泊者名簿!$A$3:$S$422</definedName>
    <definedName name="_xlnm.Print_Area" localSheetId="5">'宿泊利用許可申請書(入力不可)'!$B$1:$AM$60</definedName>
    <definedName name="_xlnm.Print_Area" localSheetId="2">食事申込書!$A$1:$BZ$61</definedName>
    <definedName name="_xlnm.Print_Titles" localSheetId="0">宿泊者名簿!$3:$21</definedName>
    <definedName name="sa" localSheetId="6">#REF!</definedName>
    <definedName name="sa">#REF!</definedName>
    <definedName name="データ範囲" localSheetId="6">#REF!</definedName>
    <definedName name="データ範囲">#REF!</definedName>
    <definedName name="学校番号" localSheetId="6">#REF!</definedName>
    <definedName name="学校番号">#REF!</definedName>
    <definedName name="基本データ">#REF!</definedName>
    <definedName name="基本データＲ４">#REF!</definedName>
    <definedName name="決定通知">#REF!</definedName>
    <definedName name="決定通知蕨">#REF!</definedName>
    <definedName name="至">#REF!</definedName>
    <definedName name="自">#REF!</definedName>
    <definedName name="通知貼付用デー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 i="16" l="1"/>
  <c r="K37" i="16"/>
  <c r="K35" i="16"/>
  <c r="K34" i="16"/>
  <c r="K46" i="15"/>
  <c r="K45" i="15"/>
  <c r="K43" i="15"/>
  <c r="K42" i="15"/>
  <c r="AB23" i="8"/>
  <c r="AC23" i="8"/>
  <c r="AB24" i="8"/>
  <c r="AC24" i="8"/>
  <c r="AB25" i="8"/>
  <c r="AC25" i="8"/>
  <c r="AB26" i="8"/>
  <c r="AC26" i="8"/>
  <c r="AB27" i="8"/>
  <c r="AC27" i="8"/>
  <c r="AB28" i="8"/>
  <c r="AC28" i="8"/>
  <c r="AB29" i="8"/>
  <c r="AC29" i="8"/>
  <c r="AB30" i="8"/>
  <c r="AC30" i="8"/>
  <c r="AB31" i="8"/>
  <c r="AC31" i="8"/>
  <c r="AB32" i="8"/>
  <c r="AC32" i="8"/>
  <c r="AB33" i="8"/>
  <c r="AC33" i="8"/>
  <c r="AB34" i="8"/>
  <c r="AC34" i="8"/>
  <c r="AB35" i="8"/>
  <c r="AC35" i="8"/>
  <c r="AB36" i="8"/>
  <c r="AC36" i="8"/>
  <c r="AB37" i="8"/>
  <c r="AC37" i="8"/>
  <c r="AB38" i="8"/>
  <c r="AC38" i="8"/>
  <c r="AB39" i="8"/>
  <c r="AC39" i="8"/>
  <c r="AB40" i="8"/>
  <c r="AC40" i="8"/>
  <c r="AB41" i="8"/>
  <c r="AC41" i="8"/>
  <c r="AB42" i="8"/>
  <c r="AC42" i="8"/>
  <c r="AB43" i="8"/>
  <c r="AC43" i="8"/>
  <c r="AB44" i="8"/>
  <c r="AC44" i="8"/>
  <c r="AB45" i="8"/>
  <c r="AC45" i="8"/>
  <c r="AB46" i="8"/>
  <c r="AC46" i="8"/>
  <c r="AB47" i="8"/>
  <c r="AC47" i="8"/>
  <c r="AB48" i="8"/>
  <c r="AC48" i="8"/>
  <c r="AB49" i="8"/>
  <c r="AC49" i="8"/>
  <c r="AB50" i="8"/>
  <c r="AC50" i="8"/>
  <c r="AB51" i="8"/>
  <c r="AC51" i="8"/>
  <c r="AB52" i="8"/>
  <c r="AC52" i="8"/>
  <c r="AB53" i="8"/>
  <c r="AC53" i="8"/>
  <c r="AB54" i="8"/>
  <c r="AC54" i="8"/>
  <c r="AB55" i="8"/>
  <c r="AC55" i="8"/>
  <c r="AB56" i="8"/>
  <c r="AC56" i="8"/>
  <c r="AB57" i="8"/>
  <c r="AC57" i="8"/>
  <c r="AB58" i="8"/>
  <c r="AC58" i="8"/>
  <c r="AB59" i="8"/>
  <c r="AC59" i="8"/>
  <c r="AB60" i="8"/>
  <c r="AC60" i="8"/>
  <c r="AB61" i="8"/>
  <c r="AC61" i="8"/>
  <c r="AB62" i="8"/>
  <c r="AC62" i="8"/>
  <c r="AB63" i="8"/>
  <c r="AC63" i="8"/>
  <c r="AB64" i="8"/>
  <c r="AC64" i="8"/>
  <c r="AB65" i="8"/>
  <c r="AC65" i="8"/>
  <c r="AB66" i="8"/>
  <c r="AC66" i="8"/>
  <c r="AB67" i="8"/>
  <c r="AC67" i="8"/>
  <c r="AB68" i="8"/>
  <c r="AC68" i="8"/>
  <c r="AB69" i="8"/>
  <c r="AC69" i="8"/>
  <c r="AB70" i="8"/>
  <c r="AC70" i="8"/>
  <c r="AB71" i="8"/>
  <c r="AC71" i="8"/>
  <c r="AB72" i="8"/>
  <c r="AC72" i="8"/>
  <c r="AB73" i="8"/>
  <c r="AC73" i="8"/>
  <c r="AB74" i="8"/>
  <c r="AC74" i="8"/>
  <c r="AB75" i="8"/>
  <c r="AC75" i="8"/>
  <c r="AB76" i="8"/>
  <c r="AC76" i="8"/>
  <c r="AB77" i="8"/>
  <c r="AC77" i="8"/>
  <c r="AB78" i="8"/>
  <c r="AC78" i="8"/>
  <c r="AB79" i="8"/>
  <c r="AC79" i="8"/>
  <c r="AB80" i="8"/>
  <c r="AC80" i="8"/>
  <c r="AB81" i="8"/>
  <c r="AC81" i="8"/>
  <c r="AB82" i="8"/>
  <c r="AC82" i="8"/>
  <c r="AB83" i="8"/>
  <c r="AC83" i="8"/>
  <c r="AB84" i="8"/>
  <c r="AC84" i="8"/>
  <c r="AB85" i="8"/>
  <c r="AC85" i="8"/>
  <c r="AB86" i="8"/>
  <c r="AC86" i="8"/>
  <c r="AB87" i="8"/>
  <c r="AC87" i="8"/>
  <c r="AB88" i="8"/>
  <c r="AC88" i="8"/>
  <c r="AB89" i="8"/>
  <c r="AC89" i="8"/>
  <c r="AB90" i="8"/>
  <c r="AC90" i="8"/>
  <c r="AB91" i="8"/>
  <c r="AC91" i="8"/>
  <c r="AB92" i="8"/>
  <c r="AC92" i="8"/>
  <c r="AB93" i="8"/>
  <c r="AC93" i="8"/>
  <c r="AB94" i="8"/>
  <c r="AC94" i="8"/>
  <c r="AB95" i="8"/>
  <c r="AC95" i="8"/>
  <c r="AB96" i="8"/>
  <c r="AC96" i="8"/>
  <c r="AB97" i="8"/>
  <c r="AC97" i="8"/>
  <c r="AB98" i="8"/>
  <c r="AC98" i="8"/>
  <c r="AB99" i="8"/>
  <c r="AC99" i="8"/>
  <c r="AB100" i="8"/>
  <c r="AC100" i="8"/>
  <c r="AB101" i="8"/>
  <c r="AC101" i="8"/>
  <c r="AB102" i="8"/>
  <c r="AC102" i="8"/>
  <c r="AB103" i="8"/>
  <c r="AC103" i="8"/>
  <c r="AB104" i="8"/>
  <c r="AC104" i="8"/>
  <c r="AB105" i="8"/>
  <c r="AC105" i="8"/>
  <c r="AB106" i="8"/>
  <c r="AC106" i="8"/>
  <c r="AB107" i="8"/>
  <c r="AC107" i="8"/>
  <c r="AB108" i="8"/>
  <c r="AC108" i="8"/>
  <c r="AB109" i="8"/>
  <c r="AC109" i="8"/>
  <c r="AB110" i="8"/>
  <c r="AC110" i="8"/>
  <c r="AB111" i="8"/>
  <c r="AC111" i="8"/>
  <c r="AB112" i="8"/>
  <c r="AC112" i="8"/>
  <c r="AB113" i="8"/>
  <c r="AC113" i="8"/>
  <c r="AB114" i="8"/>
  <c r="AC114" i="8"/>
  <c r="AB115" i="8"/>
  <c r="AC115" i="8"/>
  <c r="AB116" i="8"/>
  <c r="AC116" i="8"/>
  <c r="AB117" i="8"/>
  <c r="AC117" i="8"/>
  <c r="AB118" i="8"/>
  <c r="AC118" i="8"/>
  <c r="AB119" i="8"/>
  <c r="AC119" i="8"/>
  <c r="AB120" i="8"/>
  <c r="AC120" i="8"/>
  <c r="AB121" i="8"/>
  <c r="AC121" i="8"/>
  <c r="AB122" i="8"/>
  <c r="AC122" i="8"/>
  <c r="AB123" i="8"/>
  <c r="AC123" i="8"/>
  <c r="AB124" i="8"/>
  <c r="AC124" i="8"/>
  <c r="AB125" i="8"/>
  <c r="AC125" i="8"/>
  <c r="AB126" i="8"/>
  <c r="AC126" i="8"/>
  <c r="AB127" i="8"/>
  <c r="AC127" i="8"/>
  <c r="AB128" i="8"/>
  <c r="AC128" i="8"/>
  <c r="AB129" i="8"/>
  <c r="AC129" i="8"/>
  <c r="AB130" i="8"/>
  <c r="AC130" i="8"/>
  <c r="AB131" i="8"/>
  <c r="AC131" i="8"/>
  <c r="AB132" i="8"/>
  <c r="AC132" i="8"/>
  <c r="AB133" i="8"/>
  <c r="AC133" i="8"/>
  <c r="AB134" i="8"/>
  <c r="AC134" i="8"/>
  <c r="AB135" i="8"/>
  <c r="AC135" i="8"/>
  <c r="AB136" i="8"/>
  <c r="AC136" i="8"/>
  <c r="AB137" i="8"/>
  <c r="AC137" i="8"/>
  <c r="AB138" i="8"/>
  <c r="AC138" i="8"/>
  <c r="AB139" i="8"/>
  <c r="AC139" i="8"/>
  <c r="AB140" i="8"/>
  <c r="AC140" i="8"/>
  <c r="AB141" i="8"/>
  <c r="AC141" i="8"/>
  <c r="AB142" i="8"/>
  <c r="AC142" i="8"/>
  <c r="AB143" i="8"/>
  <c r="AC143" i="8"/>
  <c r="AB144" i="8"/>
  <c r="AC144" i="8"/>
  <c r="AB145" i="8"/>
  <c r="AC145" i="8"/>
  <c r="AB146" i="8"/>
  <c r="AC146" i="8"/>
  <c r="AB147" i="8"/>
  <c r="AC147" i="8"/>
  <c r="AB148" i="8"/>
  <c r="AC148" i="8"/>
  <c r="AB149" i="8"/>
  <c r="AC149" i="8"/>
  <c r="AB150" i="8"/>
  <c r="AC150" i="8"/>
  <c r="AB151" i="8"/>
  <c r="AC151" i="8"/>
  <c r="AB152" i="8"/>
  <c r="AC152" i="8"/>
  <c r="AB153" i="8"/>
  <c r="AC153" i="8"/>
  <c r="AB154" i="8"/>
  <c r="AC154" i="8"/>
  <c r="AB155" i="8"/>
  <c r="AC155" i="8"/>
  <c r="AB156" i="8"/>
  <c r="AC156" i="8"/>
  <c r="AB157" i="8"/>
  <c r="AC157" i="8"/>
  <c r="AB158" i="8"/>
  <c r="AC158" i="8"/>
  <c r="AB159" i="8"/>
  <c r="AC159" i="8"/>
  <c r="AB160" i="8"/>
  <c r="AC160" i="8"/>
  <c r="AB161" i="8"/>
  <c r="AC161" i="8"/>
  <c r="AB162" i="8"/>
  <c r="AC162" i="8"/>
  <c r="AB163" i="8"/>
  <c r="AC163" i="8"/>
  <c r="AB164" i="8"/>
  <c r="AC164" i="8"/>
  <c r="AB165" i="8"/>
  <c r="AC165" i="8"/>
  <c r="AB166" i="8"/>
  <c r="AC166" i="8"/>
  <c r="AB167" i="8"/>
  <c r="AC167" i="8"/>
  <c r="AB168" i="8"/>
  <c r="AC168" i="8"/>
  <c r="AB169" i="8"/>
  <c r="AC169" i="8"/>
  <c r="AB170" i="8"/>
  <c r="AC170" i="8"/>
  <c r="AB171" i="8"/>
  <c r="AC171" i="8"/>
  <c r="AB172" i="8"/>
  <c r="AC172" i="8"/>
  <c r="AB173" i="8"/>
  <c r="AC173" i="8"/>
  <c r="AB174" i="8"/>
  <c r="AC174" i="8"/>
  <c r="AB175" i="8"/>
  <c r="AC175" i="8"/>
  <c r="AB176" i="8"/>
  <c r="AC176" i="8"/>
  <c r="AB177" i="8"/>
  <c r="AC177" i="8"/>
  <c r="AB178" i="8"/>
  <c r="AC178" i="8"/>
  <c r="AB179" i="8"/>
  <c r="AC179" i="8"/>
  <c r="AB180" i="8"/>
  <c r="AC180" i="8"/>
  <c r="AB181" i="8"/>
  <c r="AC181" i="8"/>
  <c r="AB182" i="8"/>
  <c r="AC182" i="8"/>
  <c r="AB183" i="8"/>
  <c r="AC183" i="8"/>
  <c r="AB184" i="8"/>
  <c r="AC184" i="8"/>
  <c r="AB185" i="8"/>
  <c r="AC185" i="8"/>
  <c r="AB186" i="8"/>
  <c r="AC186" i="8"/>
  <c r="AB187" i="8"/>
  <c r="AC187" i="8"/>
  <c r="AB188" i="8"/>
  <c r="AC188" i="8"/>
  <c r="AB189" i="8"/>
  <c r="AC189" i="8"/>
  <c r="AB190" i="8"/>
  <c r="AC190" i="8"/>
  <c r="AB191" i="8"/>
  <c r="AC191" i="8"/>
  <c r="AB192" i="8"/>
  <c r="AC192" i="8"/>
  <c r="AB193" i="8"/>
  <c r="AC193" i="8"/>
  <c r="AB194" i="8"/>
  <c r="AC194" i="8"/>
  <c r="AB195" i="8"/>
  <c r="AC195" i="8"/>
  <c r="AB196" i="8"/>
  <c r="AC196" i="8"/>
  <c r="AB197" i="8"/>
  <c r="AC197" i="8"/>
  <c r="AB198" i="8"/>
  <c r="AC198" i="8"/>
  <c r="AB199" i="8"/>
  <c r="AC199" i="8"/>
  <c r="AB200" i="8"/>
  <c r="AC200" i="8"/>
  <c r="AB201" i="8"/>
  <c r="AC201" i="8"/>
  <c r="AB202" i="8"/>
  <c r="AC202" i="8"/>
  <c r="AB203" i="8"/>
  <c r="AC203" i="8"/>
  <c r="AB204" i="8"/>
  <c r="AC204" i="8"/>
  <c r="AB205" i="8"/>
  <c r="AC205" i="8"/>
  <c r="AB206" i="8"/>
  <c r="AC206" i="8"/>
  <c r="AB207" i="8"/>
  <c r="AC207" i="8"/>
  <c r="AB208" i="8"/>
  <c r="AC208" i="8"/>
  <c r="AB209" i="8"/>
  <c r="AC209" i="8"/>
  <c r="AB210" i="8"/>
  <c r="AC210" i="8"/>
  <c r="AB211" i="8"/>
  <c r="AC211" i="8"/>
  <c r="AB212" i="8"/>
  <c r="AC212" i="8"/>
  <c r="AB213" i="8"/>
  <c r="AC213" i="8"/>
  <c r="AB214" i="8"/>
  <c r="AC214" i="8"/>
  <c r="AB215" i="8"/>
  <c r="AC215" i="8"/>
  <c r="AB216" i="8"/>
  <c r="AC216" i="8"/>
  <c r="AB217" i="8"/>
  <c r="AC217" i="8"/>
  <c r="AB218" i="8"/>
  <c r="AC218" i="8"/>
  <c r="AB219" i="8"/>
  <c r="AC219" i="8"/>
  <c r="AB220" i="8"/>
  <c r="AC220" i="8"/>
  <c r="AB221" i="8"/>
  <c r="AC221" i="8"/>
  <c r="AB222" i="8"/>
  <c r="AC222" i="8"/>
  <c r="AB223" i="8"/>
  <c r="AC223" i="8"/>
  <c r="AB224" i="8"/>
  <c r="AC224" i="8"/>
  <c r="AB225" i="8"/>
  <c r="AC225" i="8"/>
  <c r="AB226" i="8"/>
  <c r="AC226" i="8"/>
  <c r="AB227" i="8"/>
  <c r="AC227" i="8"/>
  <c r="AB228" i="8"/>
  <c r="AC228" i="8"/>
  <c r="AB229" i="8"/>
  <c r="AC229" i="8"/>
  <c r="AB230" i="8"/>
  <c r="AC230" i="8"/>
  <c r="AB231" i="8"/>
  <c r="AC231" i="8"/>
  <c r="AB232" i="8"/>
  <c r="AC232" i="8"/>
  <c r="AB233" i="8"/>
  <c r="AC233" i="8"/>
  <c r="AB234" i="8"/>
  <c r="AC234" i="8"/>
  <c r="AB235" i="8"/>
  <c r="AC235" i="8"/>
  <c r="AB236" i="8"/>
  <c r="AC236" i="8"/>
  <c r="AB237" i="8"/>
  <c r="AC237" i="8"/>
  <c r="AB238" i="8"/>
  <c r="AC238" i="8"/>
  <c r="AB239" i="8"/>
  <c r="AC239" i="8"/>
  <c r="AB240" i="8"/>
  <c r="AC240" i="8"/>
  <c r="AB241" i="8"/>
  <c r="AC241" i="8"/>
  <c r="AB242" i="8"/>
  <c r="AC242" i="8"/>
  <c r="AB243" i="8"/>
  <c r="AC243" i="8"/>
  <c r="AB244" i="8"/>
  <c r="AC244" i="8"/>
  <c r="AB245" i="8"/>
  <c r="AC245" i="8"/>
  <c r="AB246" i="8"/>
  <c r="AC246" i="8"/>
  <c r="AB247" i="8"/>
  <c r="AC247" i="8"/>
  <c r="AB248" i="8"/>
  <c r="AC248" i="8"/>
  <c r="AB249" i="8"/>
  <c r="AC249" i="8"/>
  <c r="AB250" i="8"/>
  <c r="AC250" i="8"/>
  <c r="AB251" i="8"/>
  <c r="AC251" i="8"/>
  <c r="AB252" i="8"/>
  <c r="AC252" i="8"/>
  <c r="AB253" i="8"/>
  <c r="AC253" i="8"/>
  <c r="AB254" i="8"/>
  <c r="AC254" i="8"/>
  <c r="AB255" i="8"/>
  <c r="AC255" i="8"/>
  <c r="AB256" i="8"/>
  <c r="AC256" i="8"/>
  <c r="AB257" i="8"/>
  <c r="AC257" i="8"/>
  <c r="AB258" i="8"/>
  <c r="AC258" i="8"/>
  <c r="AB259" i="8"/>
  <c r="AC259" i="8"/>
  <c r="AB260" i="8"/>
  <c r="AC260" i="8"/>
  <c r="AB261" i="8"/>
  <c r="AC261" i="8"/>
  <c r="AB262" i="8"/>
  <c r="AC262" i="8"/>
  <c r="AB263" i="8"/>
  <c r="AC263" i="8"/>
  <c r="AB264" i="8"/>
  <c r="AC264" i="8"/>
  <c r="AB265" i="8"/>
  <c r="AC265" i="8"/>
  <c r="AB266" i="8"/>
  <c r="AC266" i="8"/>
  <c r="AB267" i="8"/>
  <c r="AC267" i="8"/>
  <c r="AB268" i="8"/>
  <c r="AC268" i="8"/>
  <c r="AB269" i="8"/>
  <c r="AC269" i="8"/>
  <c r="AB270" i="8"/>
  <c r="AC270" i="8"/>
  <c r="AB271" i="8"/>
  <c r="AC271" i="8"/>
  <c r="AB272" i="8"/>
  <c r="AC272" i="8"/>
  <c r="AB273" i="8"/>
  <c r="AC273" i="8"/>
  <c r="AB274" i="8"/>
  <c r="AC274" i="8"/>
  <c r="AB275" i="8"/>
  <c r="AC275" i="8"/>
  <c r="AB276" i="8"/>
  <c r="AC276" i="8"/>
  <c r="AB277" i="8"/>
  <c r="AC277" i="8"/>
  <c r="AB278" i="8"/>
  <c r="AC278" i="8"/>
  <c r="AB279" i="8"/>
  <c r="AC279" i="8"/>
  <c r="AB280" i="8"/>
  <c r="AC280" i="8"/>
  <c r="AB281" i="8"/>
  <c r="AC281" i="8"/>
  <c r="AB282" i="8"/>
  <c r="AC282" i="8"/>
  <c r="AB283" i="8"/>
  <c r="AC283" i="8"/>
  <c r="AB284" i="8"/>
  <c r="AC284" i="8"/>
  <c r="AB285" i="8"/>
  <c r="AC285" i="8"/>
  <c r="AB286" i="8"/>
  <c r="AC286" i="8"/>
  <c r="AB287" i="8"/>
  <c r="AC287" i="8"/>
  <c r="AB288" i="8"/>
  <c r="AC288" i="8"/>
  <c r="AB289" i="8"/>
  <c r="AC289" i="8"/>
  <c r="AB290" i="8"/>
  <c r="AC290" i="8"/>
  <c r="AB291" i="8"/>
  <c r="AC291" i="8"/>
  <c r="AB292" i="8"/>
  <c r="AC292" i="8"/>
  <c r="AB293" i="8"/>
  <c r="AC293" i="8"/>
  <c r="AB294" i="8"/>
  <c r="AC294" i="8"/>
  <c r="AB295" i="8"/>
  <c r="AC295" i="8"/>
  <c r="AB296" i="8"/>
  <c r="AC296" i="8"/>
  <c r="AB297" i="8"/>
  <c r="AC297" i="8"/>
  <c r="AB298" i="8"/>
  <c r="AC298" i="8"/>
  <c r="AB299" i="8"/>
  <c r="AC299" i="8"/>
  <c r="AB300" i="8"/>
  <c r="AC300" i="8"/>
  <c r="AB301" i="8"/>
  <c r="AC301" i="8"/>
  <c r="AB302" i="8"/>
  <c r="AC302" i="8"/>
  <c r="AB303" i="8"/>
  <c r="AC303" i="8"/>
  <c r="AB304" i="8"/>
  <c r="AC304" i="8"/>
  <c r="AB305" i="8"/>
  <c r="AC305" i="8"/>
  <c r="AB306" i="8"/>
  <c r="AC306" i="8"/>
  <c r="AB307" i="8"/>
  <c r="AC307" i="8"/>
  <c r="AB308" i="8"/>
  <c r="AC308" i="8"/>
  <c r="AB309" i="8"/>
  <c r="AC309" i="8"/>
  <c r="AB310" i="8"/>
  <c r="AC310" i="8"/>
  <c r="AB311" i="8"/>
  <c r="AC311" i="8"/>
  <c r="AB312" i="8"/>
  <c r="AC312" i="8"/>
  <c r="AB313" i="8"/>
  <c r="AC313" i="8"/>
  <c r="AB314" i="8"/>
  <c r="AC314" i="8"/>
  <c r="AB315" i="8"/>
  <c r="AC315" i="8"/>
  <c r="AB316" i="8"/>
  <c r="AC316" i="8"/>
  <c r="AB317" i="8"/>
  <c r="AC317" i="8"/>
  <c r="AB318" i="8"/>
  <c r="AC318" i="8"/>
  <c r="AB319" i="8"/>
  <c r="AC319" i="8"/>
  <c r="AB320" i="8"/>
  <c r="AC320" i="8"/>
  <c r="AB321" i="8"/>
  <c r="AC321" i="8"/>
  <c r="AB322" i="8"/>
  <c r="AC322" i="8"/>
  <c r="AB323" i="8"/>
  <c r="AC323" i="8"/>
  <c r="AB324" i="8"/>
  <c r="AC324" i="8"/>
  <c r="AB325" i="8"/>
  <c r="AC325" i="8"/>
  <c r="AB326" i="8"/>
  <c r="AC326" i="8"/>
  <c r="AB327" i="8"/>
  <c r="AC327" i="8"/>
  <c r="AB328" i="8"/>
  <c r="AC328" i="8"/>
  <c r="AB329" i="8"/>
  <c r="AC329" i="8"/>
  <c r="AB330" i="8"/>
  <c r="AC330" i="8"/>
  <c r="AB331" i="8"/>
  <c r="AC331" i="8"/>
  <c r="AB332" i="8"/>
  <c r="AC332" i="8"/>
  <c r="AB333" i="8"/>
  <c r="AC333" i="8"/>
  <c r="AB334" i="8"/>
  <c r="AC334" i="8"/>
  <c r="AB335" i="8"/>
  <c r="AC335" i="8"/>
  <c r="AB336" i="8"/>
  <c r="AC336" i="8"/>
  <c r="AB337" i="8"/>
  <c r="AC337" i="8"/>
  <c r="AB338" i="8"/>
  <c r="AC338" i="8"/>
  <c r="AB339" i="8"/>
  <c r="AC339" i="8"/>
  <c r="AB340" i="8"/>
  <c r="AC340" i="8"/>
  <c r="AB341" i="8"/>
  <c r="AC341" i="8"/>
  <c r="AB342" i="8"/>
  <c r="AC342" i="8"/>
  <c r="AB343" i="8"/>
  <c r="AC343" i="8"/>
  <c r="AB344" i="8"/>
  <c r="AC344" i="8"/>
  <c r="AB345" i="8"/>
  <c r="AC345" i="8"/>
  <c r="AB346" i="8"/>
  <c r="AC346" i="8"/>
  <c r="AB347" i="8"/>
  <c r="AC347" i="8"/>
  <c r="AB348" i="8"/>
  <c r="AC348" i="8"/>
  <c r="AB349" i="8"/>
  <c r="AC349" i="8"/>
  <c r="AB350" i="8"/>
  <c r="AC350" i="8"/>
  <c r="AB351" i="8"/>
  <c r="AC351" i="8"/>
  <c r="AB352" i="8"/>
  <c r="AC352" i="8"/>
  <c r="AB353" i="8"/>
  <c r="AC353" i="8"/>
  <c r="AB354" i="8"/>
  <c r="AC354" i="8"/>
  <c r="AB355" i="8"/>
  <c r="AC355" i="8"/>
  <c r="AB356" i="8"/>
  <c r="AC356" i="8"/>
  <c r="AB357" i="8"/>
  <c r="AC357" i="8"/>
  <c r="AB358" i="8"/>
  <c r="AC358" i="8"/>
  <c r="AB359" i="8"/>
  <c r="AC359" i="8"/>
  <c r="AB360" i="8"/>
  <c r="AC360" i="8"/>
  <c r="AB361" i="8"/>
  <c r="AC361" i="8"/>
  <c r="AB362" i="8"/>
  <c r="AC362" i="8"/>
  <c r="AB363" i="8"/>
  <c r="AC363" i="8"/>
  <c r="AB364" i="8"/>
  <c r="AC364" i="8"/>
  <c r="AB365" i="8"/>
  <c r="AC365" i="8"/>
  <c r="AB366" i="8"/>
  <c r="AC366" i="8"/>
  <c r="AB367" i="8"/>
  <c r="AC367" i="8"/>
  <c r="AB368" i="8"/>
  <c r="AC368" i="8"/>
  <c r="AB369" i="8"/>
  <c r="AC369" i="8"/>
  <c r="AB370" i="8"/>
  <c r="AC370" i="8"/>
  <c r="AB371" i="8"/>
  <c r="AC371" i="8"/>
  <c r="AB372" i="8"/>
  <c r="AC372" i="8"/>
  <c r="AB373" i="8"/>
  <c r="AC373" i="8"/>
  <c r="AB374" i="8"/>
  <c r="AC374" i="8"/>
  <c r="AB375" i="8"/>
  <c r="AC375" i="8"/>
  <c r="AB376" i="8"/>
  <c r="AC376" i="8"/>
  <c r="AB377" i="8"/>
  <c r="AC377" i="8"/>
  <c r="AB378" i="8"/>
  <c r="AC378" i="8"/>
  <c r="AB379" i="8"/>
  <c r="AC379" i="8"/>
  <c r="AB380" i="8"/>
  <c r="AC380" i="8"/>
  <c r="AB381" i="8"/>
  <c r="AC381" i="8"/>
  <c r="AB382" i="8"/>
  <c r="AC382" i="8"/>
  <c r="AB383" i="8"/>
  <c r="AC383" i="8"/>
  <c r="AB384" i="8"/>
  <c r="AC384" i="8"/>
  <c r="AB385" i="8"/>
  <c r="AC385" i="8"/>
  <c r="AB386" i="8"/>
  <c r="AC386" i="8"/>
  <c r="AB387" i="8"/>
  <c r="AC387" i="8"/>
  <c r="AB388" i="8"/>
  <c r="AC388" i="8"/>
  <c r="AB389" i="8"/>
  <c r="AC389" i="8"/>
  <c r="AB390" i="8"/>
  <c r="AC390" i="8"/>
  <c r="AB391" i="8"/>
  <c r="AC391" i="8"/>
  <c r="AB392" i="8"/>
  <c r="AC392" i="8"/>
  <c r="AB393" i="8"/>
  <c r="AC393" i="8"/>
  <c r="AB394" i="8"/>
  <c r="AC394" i="8"/>
  <c r="AB395" i="8"/>
  <c r="AC395" i="8"/>
  <c r="AB396" i="8"/>
  <c r="AC396" i="8"/>
  <c r="AB397" i="8"/>
  <c r="AC397" i="8"/>
  <c r="AB398" i="8"/>
  <c r="AC398" i="8"/>
  <c r="AB399" i="8"/>
  <c r="AC399" i="8"/>
  <c r="AB400" i="8"/>
  <c r="AC400" i="8"/>
  <c r="AB401" i="8"/>
  <c r="AC401" i="8"/>
  <c r="AB402" i="8"/>
  <c r="AC402" i="8"/>
  <c r="AB403" i="8"/>
  <c r="AC403" i="8"/>
  <c r="AB404" i="8"/>
  <c r="AC404" i="8"/>
  <c r="AB405" i="8"/>
  <c r="AC405" i="8"/>
  <c r="AB406" i="8"/>
  <c r="AC406" i="8"/>
  <c r="AB407" i="8"/>
  <c r="AC407" i="8"/>
  <c r="AB408" i="8"/>
  <c r="AC408" i="8"/>
  <c r="AB409" i="8"/>
  <c r="AC409" i="8"/>
  <c r="AB410" i="8"/>
  <c r="AC410" i="8"/>
  <c r="AB411" i="8"/>
  <c r="AC411" i="8"/>
  <c r="AB412" i="8"/>
  <c r="AC412" i="8"/>
  <c r="AB413" i="8"/>
  <c r="AC413" i="8"/>
  <c r="AB414" i="8"/>
  <c r="AC414" i="8"/>
  <c r="AB415" i="8"/>
  <c r="AC415" i="8"/>
  <c r="AB416" i="8"/>
  <c r="AC416" i="8"/>
  <c r="AB417" i="8"/>
  <c r="AC417" i="8"/>
  <c r="AB418" i="8"/>
  <c r="AC418" i="8"/>
  <c r="AB419" i="8"/>
  <c r="AC419" i="8"/>
  <c r="AB420" i="8"/>
  <c r="AC420" i="8"/>
  <c r="AB421" i="8"/>
  <c r="AC421" i="8"/>
  <c r="AB22" i="8"/>
  <c r="AC22" i="8"/>
  <c r="I26" i="13"/>
  <c r="H26" i="13"/>
  <c r="G26" i="13"/>
  <c r="F26" i="13"/>
  <c r="E26" i="13"/>
  <c r="R4" i="22"/>
  <c r="P4" i="22"/>
  <c r="M4" i="22"/>
  <c r="R10" i="22"/>
  <c r="P10" i="22"/>
  <c r="N10" i="22"/>
  <c r="L10" i="22"/>
  <c r="J10" i="22"/>
  <c r="I9" i="22"/>
  <c r="I7" i="22"/>
  <c r="I6" i="22"/>
  <c r="K5" i="22"/>
  <c r="J5" i="22"/>
  <c r="I5" i="22"/>
  <c r="D10" i="22"/>
  <c r="D9" i="22"/>
  <c r="D8" i="22"/>
  <c r="D7" i="22"/>
  <c r="D6" i="22"/>
  <c r="A5" i="22"/>
  <c r="Y22" i="8"/>
  <c r="AA23" i="8"/>
  <c r="AA24" i="8"/>
  <c r="AA25" i="8"/>
  <c r="AA26" i="8"/>
  <c r="AA27" i="8"/>
  <c r="AA28" i="8"/>
  <c r="AA29" i="8"/>
  <c r="AA30" i="8"/>
  <c r="AA31" i="8"/>
  <c r="AA32" i="8"/>
  <c r="AA33" i="8"/>
  <c r="AA34" i="8"/>
  <c r="AA35" i="8"/>
  <c r="AA36" i="8"/>
  <c r="AA37" i="8"/>
  <c r="AA38" i="8"/>
  <c r="AA39" i="8"/>
  <c r="AA40" i="8"/>
  <c r="AA41" i="8"/>
  <c r="AA42" i="8"/>
  <c r="AA43" i="8"/>
  <c r="AA44" i="8"/>
  <c r="AA45" i="8"/>
  <c r="AA46" i="8"/>
  <c r="AA47" i="8"/>
  <c r="AA48" i="8"/>
  <c r="AA49" i="8"/>
  <c r="AA50" i="8"/>
  <c r="AA51" i="8"/>
  <c r="AA52" i="8"/>
  <c r="AA53" i="8"/>
  <c r="AA54" i="8"/>
  <c r="AA55" i="8"/>
  <c r="AA56" i="8"/>
  <c r="AA57" i="8"/>
  <c r="AA58" i="8"/>
  <c r="AA59" i="8"/>
  <c r="AA60" i="8"/>
  <c r="AA61" i="8"/>
  <c r="AA62" i="8"/>
  <c r="AA63" i="8"/>
  <c r="AA64" i="8"/>
  <c r="AA65" i="8"/>
  <c r="AA66" i="8"/>
  <c r="AA67" i="8"/>
  <c r="AA68" i="8"/>
  <c r="AA69" i="8"/>
  <c r="AA70" i="8"/>
  <c r="AA71" i="8"/>
  <c r="AA72" i="8"/>
  <c r="AA73" i="8"/>
  <c r="AA74" i="8"/>
  <c r="AA75" i="8"/>
  <c r="AA76" i="8"/>
  <c r="AA77" i="8"/>
  <c r="AA78" i="8"/>
  <c r="AA79" i="8"/>
  <c r="AA80" i="8"/>
  <c r="AA81" i="8"/>
  <c r="AA82" i="8"/>
  <c r="AA83" i="8"/>
  <c r="AA84" i="8"/>
  <c r="AA85" i="8"/>
  <c r="AA86" i="8"/>
  <c r="AA87" i="8"/>
  <c r="AA88" i="8"/>
  <c r="AA89" i="8"/>
  <c r="AA90" i="8"/>
  <c r="AA91" i="8"/>
  <c r="AA92" i="8"/>
  <c r="AA93" i="8"/>
  <c r="AA94" i="8"/>
  <c r="AA95" i="8"/>
  <c r="AA96" i="8"/>
  <c r="AA97" i="8"/>
  <c r="AA98" i="8"/>
  <c r="AA99" i="8"/>
  <c r="AA100" i="8"/>
  <c r="AA101" i="8"/>
  <c r="AA102" i="8"/>
  <c r="AA103" i="8"/>
  <c r="AA104" i="8"/>
  <c r="AA105" i="8"/>
  <c r="AA106" i="8"/>
  <c r="AA107" i="8"/>
  <c r="AA108" i="8"/>
  <c r="AA109" i="8"/>
  <c r="AA110" i="8"/>
  <c r="AA111" i="8"/>
  <c r="AA112" i="8"/>
  <c r="AA113" i="8"/>
  <c r="AA114" i="8"/>
  <c r="AA115" i="8"/>
  <c r="AA116" i="8"/>
  <c r="AA117" i="8"/>
  <c r="AA118" i="8"/>
  <c r="AA119" i="8"/>
  <c r="AA120" i="8"/>
  <c r="AA121" i="8"/>
  <c r="AA122" i="8"/>
  <c r="AA123" i="8"/>
  <c r="AA124" i="8"/>
  <c r="AA125" i="8"/>
  <c r="AA126" i="8"/>
  <c r="AA127" i="8"/>
  <c r="AA128" i="8"/>
  <c r="AA129" i="8"/>
  <c r="AA130" i="8"/>
  <c r="AA131" i="8"/>
  <c r="AA132" i="8"/>
  <c r="AA133" i="8"/>
  <c r="AA134" i="8"/>
  <c r="AA135" i="8"/>
  <c r="AA136" i="8"/>
  <c r="AA137" i="8"/>
  <c r="AA138" i="8"/>
  <c r="AA139" i="8"/>
  <c r="AA140" i="8"/>
  <c r="AA141" i="8"/>
  <c r="AA142" i="8"/>
  <c r="AA143" i="8"/>
  <c r="AA144" i="8"/>
  <c r="AA145" i="8"/>
  <c r="AA146" i="8"/>
  <c r="AA147" i="8"/>
  <c r="AA148" i="8"/>
  <c r="AA149" i="8"/>
  <c r="AA150" i="8"/>
  <c r="AA151" i="8"/>
  <c r="AA152" i="8"/>
  <c r="AA153" i="8"/>
  <c r="AA154" i="8"/>
  <c r="AA155" i="8"/>
  <c r="AA156" i="8"/>
  <c r="AA157" i="8"/>
  <c r="AA158" i="8"/>
  <c r="AA159" i="8"/>
  <c r="AA160" i="8"/>
  <c r="AA161" i="8"/>
  <c r="AA162" i="8"/>
  <c r="AA163" i="8"/>
  <c r="AA164" i="8"/>
  <c r="AA165" i="8"/>
  <c r="AA166" i="8"/>
  <c r="AA167" i="8"/>
  <c r="AA168" i="8"/>
  <c r="AA169" i="8"/>
  <c r="AA170" i="8"/>
  <c r="AA171" i="8"/>
  <c r="AA172" i="8"/>
  <c r="AA173" i="8"/>
  <c r="AA174" i="8"/>
  <c r="AA175" i="8"/>
  <c r="AA176" i="8"/>
  <c r="AA177" i="8"/>
  <c r="AA178" i="8"/>
  <c r="AA179" i="8"/>
  <c r="AA180" i="8"/>
  <c r="AA181" i="8"/>
  <c r="AA182" i="8"/>
  <c r="AA183" i="8"/>
  <c r="AA184" i="8"/>
  <c r="AA185" i="8"/>
  <c r="AA186" i="8"/>
  <c r="AA187" i="8"/>
  <c r="AA188" i="8"/>
  <c r="AA189" i="8"/>
  <c r="AA190" i="8"/>
  <c r="AA191" i="8"/>
  <c r="AA192" i="8"/>
  <c r="AA193" i="8"/>
  <c r="AA194" i="8"/>
  <c r="AA195" i="8"/>
  <c r="AA196" i="8"/>
  <c r="AA197" i="8"/>
  <c r="AA198" i="8"/>
  <c r="AA199" i="8"/>
  <c r="AA200" i="8"/>
  <c r="AA201" i="8"/>
  <c r="AA202" i="8"/>
  <c r="AA203" i="8"/>
  <c r="AA204" i="8"/>
  <c r="AA205" i="8"/>
  <c r="AA206" i="8"/>
  <c r="AA207" i="8"/>
  <c r="AA208" i="8"/>
  <c r="AA209" i="8"/>
  <c r="AA210" i="8"/>
  <c r="AA211" i="8"/>
  <c r="AA212" i="8"/>
  <c r="AA213" i="8"/>
  <c r="AA214" i="8"/>
  <c r="AA215" i="8"/>
  <c r="AA216" i="8"/>
  <c r="AA217" i="8"/>
  <c r="AA218" i="8"/>
  <c r="AA219" i="8"/>
  <c r="AA220" i="8"/>
  <c r="AA221" i="8"/>
  <c r="AA222" i="8"/>
  <c r="AA223" i="8"/>
  <c r="AA224" i="8"/>
  <c r="AA225" i="8"/>
  <c r="AA226" i="8"/>
  <c r="AA227" i="8"/>
  <c r="AA228" i="8"/>
  <c r="AA229" i="8"/>
  <c r="AA230" i="8"/>
  <c r="AA231" i="8"/>
  <c r="AA232" i="8"/>
  <c r="AA233" i="8"/>
  <c r="AA234" i="8"/>
  <c r="AA235" i="8"/>
  <c r="AA236" i="8"/>
  <c r="AA237" i="8"/>
  <c r="AA238" i="8"/>
  <c r="AA239" i="8"/>
  <c r="AA240" i="8"/>
  <c r="AA241" i="8"/>
  <c r="AA242" i="8"/>
  <c r="AA243" i="8"/>
  <c r="AA244" i="8"/>
  <c r="AA245" i="8"/>
  <c r="AA246" i="8"/>
  <c r="AA247" i="8"/>
  <c r="AA248" i="8"/>
  <c r="AA249" i="8"/>
  <c r="AA250" i="8"/>
  <c r="AA251" i="8"/>
  <c r="AA252" i="8"/>
  <c r="AA253" i="8"/>
  <c r="AA254" i="8"/>
  <c r="AA255" i="8"/>
  <c r="AA256" i="8"/>
  <c r="AA257" i="8"/>
  <c r="AA258" i="8"/>
  <c r="AA259" i="8"/>
  <c r="AA260" i="8"/>
  <c r="AA261" i="8"/>
  <c r="AA262" i="8"/>
  <c r="AA263" i="8"/>
  <c r="AA264" i="8"/>
  <c r="AA265" i="8"/>
  <c r="AA266" i="8"/>
  <c r="AA267" i="8"/>
  <c r="AA268" i="8"/>
  <c r="AA269" i="8"/>
  <c r="AA270" i="8"/>
  <c r="AA271" i="8"/>
  <c r="AA272" i="8"/>
  <c r="AA273" i="8"/>
  <c r="AA274" i="8"/>
  <c r="AA275" i="8"/>
  <c r="AA276" i="8"/>
  <c r="AA277" i="8"/>
  <c r="AA278" i="8"/>
  <c r="AA279" i="8"/>
  <c r="AA280" i="8"/>
  <c r="AA281" i="8"/>
  <c r="AA282" i="8"/>
  <c r="AA283" i="8"/>
  <c r="AA284" i="8"/>
  <c r="AA285" i="8"/>
  <c r="AA286" i="8"/>
  <c r="AA287" i="8"/>
  <c r="AA288" i="8"/>
  <c r="AA289" i="8"/>
  <c r="AA290" i="8"/>
  <c r="AA291" i="8"/>
  <c r="AA292" i="8"/>
  <c r="AA293" i="8"/>
  <c r="AA294" i="8"/>
  <c r="AA295" i="8"/>
  <c r="AA296" i="8"/>
  <c r="AA297" i="8"/>
  <c r="AA298" i="8"/>
  <c r="AA299" i="8"/>
  <c r="AA300" i="8"/>
  <c r="AA301" i="8"/>
  <c r="AA302" i="8"/>
  <c r="AA303" i="8"/>
  <c r="AA304" i="8"/>
  <c r="AA305" i="8"/>
  <c r="AA306" i="8"/>
  <c r="AA307" i="8"/>
  <c r="AA308" i="8"/>
  <c r="AA309" i="8"/>
  <c r="AA310" i="8"/>
  <c r="AA311" i="8"/>
  <c r="AA312" i="8"/>
  <c r="AA313" i="8"/>
  <c r="AA314" i="8"/>
  <c r="AA315" i="8"/>
  <c r="AA316" i="8"/>
  <c r="AA317" i="8"/>
  <c r="AA318" i="8"/>
  <c r="AA319" i="8"/>
  <c r="AA320" i="8"/>
  <c r="AA321" i="8"/>
  <c r="AA322" i="8"/>
  <c r="AA323" i="8"/>
  <c r="AA324" i="8"/>
  <c r="AA325" i="8"/>
  <c r="AA326" i="8"/>
  <c r="AA327" i="8"/>
  <c r="AA328" i="8"/>
  <c r="AA329" i="8"/>
  <c r="AA330" i="8"/>
  <c r="AA331" i="8"/>
  <c r="AA332" i="8"/>
  <c r="AA333" i="8"/>
  <c r="AA334" i="8"/>
  <c r="AA335" i="8"/>
  <c r="AA336" i="8"/>
  <c r="AA337" i="8"/>
  <c r="AA338" i="8"/>
  <c r="AA339" i="8"/>
  <c r="AA340" i="8"/>
  <c r="AA341" i="8"/>
  <c r="AA342" i="8"/>
  <c r="AA343" i="8"/>
  <c r="AA344" i="8"/>
  <c r="AA345" i="8"/>
  <c r="AA346" i="8"/>
  <c r="AA347" i="8"/>
  <c r="AA348" i="8"/>
  <c r="AA349" i="8"/>
  <c r="AA350" i="8"/>
  <c r="AA351" i="8"/>
  <c r="AA352" i="8"/>
  <c r="AA353" i="8"/>
  <c r="AA354" i="8"/>
  <c r="AA355" i="8"/>
  <c r="AA356" i="8"/>
  <c r="AA357" i="8"/>
  <c r="AA358" i="8"/>
  <c r="AA359" i="8"/>
  <c r="AA360" i="8"/>
  <c r="AA361" i="8"/>
  <c r="AA362" i="8"/>
  <c r="AA363" i="8"/>
  <c r="AA364" i="8"/>
  <c r="AA365" i="8"/>
  <c r="AA366" i="8"/>
  <c r="AA367" i="8"/>
  <c r="AA368" i="8"/>
  <c r="AA369" i="8"/>
  <c r="AA370" i="8"/>
  <c r="AA371" i="8"/>
  <c r="AA372" i="8"/>
  <c r="AA373" i="8"/>
  <c r="AA374" i="8"/>
  <c r="AA375" i="8"/>
  <c r="AA376" i="8"/>
  <c r="AA377" i="8"/>
  <c r="AA378" i="8"/>
  <c r="AA379" i="8"/>
  <c r="AA380" i="8"/>
  <c r="AA381" i="8"/>
  <c r="AA382" i="8"/>
  <c r="AA383" i="8"/>
  <c r="AA384" i="8"/>
  <c r="AA385" i="8"/>
  <c r="AA386" i="8"/>
  <c r="AA387" i="8"/>
  <c r="AA388" i="8"/>
  <c r="AA389" i="8"/>
  <c r="AA390" i="8"/>
  <c r="AA391" i="8"/>
  <c r="AA392" i="8"/>
  <c r="AA393" i="8"/>
  <c r="AA394" i="8"/>
  <c r="AA395" i="8"/>
  <c r="AA396" i="8"/>
  <c r="AA397" i="8"/>
  <c r="AA398" i="8"/>
  <c r="AA399" i="8"/>
  <c r="AA400" i="8"/>
  <c r="AA401" i="8"/>
  <c r="AA402" i="8"/>
  <c r="AA403" i="8"/>
  <c r="AA404" i="8"/>
  <c r="AA405" i="8"/>
  <c r="AA406" i="8"/>
  <c r="AA407" i="8"/>
  <c r="AA408" i="8"/>
  <c r="AA409" i="8"/>
  <c r="AA410" i="8"/>
  <c r="AA411" i="8"/>
  <c r="AA412" i="8"/>
  <c r="AA413" i="8"/>
  <c r="AA414" i="8"/>
  <c r="AA415" i="8"/>
  <c r="AA416" i="8"/>
  <c r="AA417" i="8"/>
  <c r="AA418" i="8"/>
  <c r="AA419" i="8"/>
  <c r="AA420" i="8"/>
  <c r="AA421" i="8"/>
  <c r="AA22" i="8"/>
  <c r="Z23" i="8"/>
  <c r="Z24" i="8"/>
  <c r="Z25" i="8"/>
  <c r="Z26" i="8"/>
  <c r="Z27" i="8"/>
  <c r="Z28" i="8"/>
  <c r="Z29" i="8"/>
  <c r="Z30" i="8"/>
  <c r="Z31" i="8"/>
  <c r="Z32" i="8"/>
  <c r="Z33" i="8"/>
  <c r="Z34" i="8"/>
  <c r="Z35" i="8"/>
  <c r="Z36" i="8"/>
  <c r="Z37" i="8"/>
  <c r="Z38" i="8"/>
  <c r="Z39" i="8"/>
  <c r="Z40" i="8"/>
  <c r="Z41" i="8"/>
  <c r="Z42" i="8"/>
  <c r="Z43" i="8"/>
  <c r="Z44" i="8"/>
  <c r="Z45" i="8"/>
  <c r="Z46" i="8"/>
  <c r="Z47" i="8"/>
  <c r="Z48" i="8"/>
  <c r="Z49" i="8"/>
  <c r="Z50" i="8"/>
  <c r="Z51" i="8"/>
  <c r="Z52" i="8"/>
  <c r="Z53" i="8"/>
  <c r="Z54" i="8"/>
  <c r="Z55" i="8"/>
  <c r="Z56" i="8"/>
  <c r="Z57" i="8"/>
  <c r="Z58" i="8"/>
  <c r="Z59" i="8"/>
  <c r="Z60" i="8"/>
  <c r="Z61" i="8"/>
  <c r="Z62" i="8"/>
  <c r="Z63" i="8"/>
  <c r="Z64" i="8"/>
  <c r="Z65" i="8"/>
  <c r="Z66" i="8"/>
  <c r="Z67" i="8"/>
  <c r="Z68" i="8"/>
  <c r="Z69" i="8"/>
  <c r="Z70" i="8"/>
  <c r="Z71" i="8"/>
  <c r="Z72" i="8"/>
  <c r="Z73" i="8"/>
  <c r="Z74" i="8"/>
  <c r="Z75" i="8"/>
  <c r="Z76" i="8"/>
  <c r="Z77" i="8"/>
  <c r="Z78" i="8"/>
  <c r="Z79" i="8"/>
  <c r="Z80" i="8"/>
  <c r="Z81" i="8"/>
  <c r="Z82" i="8"/>
  <c r="Z83" i="8"/>
  <c r="Z84" i="8"/>
  <c r="Z85" i="8"/>
  <c r="Z86" i="8"/>
  <c r="Z87" i="8"/>
  <c r="Z88" i="8"/>
  <c r="Z89" i="8"/>
  <c r="Z90" i="8"/>
  <c r="Z91" i="8"/>
  <c r="Z92" i="8"/>
  <c r="Z93" i="8"/>
  <c r="Z94" i="8"/>
  <c r="Z95" i="8"/>
  <c r="Z96" i="8"/>
  <c r="Z97" i="8"/>
  <c r="Z98" i="8"/>
  <c r="Z99" i="8"/>
  <c r="Z100" i="8"/>
  <c r="Z101" i="8"/>
  <c r="Z102" i="8"/>
  <c r="Z103" i="8"/>
  <c r="Z104" i="8"/>
  <c r="Z105" i="8"/>
  <c r="Z106" i="8"/>
  <c r="Z107" i="8"/>
  <c r="Z108" i="8"/>
  <c r="Z109" i="8"/>
  <c r="Z110" i="8"/>
  <c r="Z111" i="8"/>
  <c r="Z112" i="8"/>
  <c r="Z113" i="8"/>
  <c r="Z114" i="8"/>
  <c r="Z115" i="8"/>
  <c r="Z116" i="8"/>
  <c r="Z117" i="8"/>
  <c r="Z118" i="8"/>
  <c r="Z119" i="8"/>
  <c r="Z120" i="8"/>
  <c r="Z121" i="8"/>
  <c r="Z122" i="8"/>
  <c r="Z123" i="8"/>
  <c r="Z124" i="8"/>
  <c r="Z125" i="8"/>
  <c r="Z126" i="8"/>
  <c r="Z127" i="8"/>
  <c r="Z128" i="8"/>
  <c r="Z129" i="8"/>
  <c r="Z130" i="8"/>
  <c r="Z131" i="8"/>
  <c r="Z132" i="8"/>
  <c r="Z133" i="8"/>
  <c r="Z134" i="8"/>
  <c r="Z135" i="8"/>
  <c r="Z136" i="8"/>
  <c r="Z137" i="8"/>
  <c r="Z138" i="8"/>
  <c r="Z139" i="8"/>
  <c r="Z140" i="8"/>
  <c r="Z141" i="8"/>
  <c r="Z142" i="8"/>
  <c r="Z143" i="8"/>
  <c r="Z144" i="8"/>
  <c r="Z145" i="8"/>
  <c r="Z146" i="8"/>
  <c r="Z147" i="8"/>
  <c r="Z148" i="8"/>
  <c r="Z149" i="8"/>
  <c r="Z150" i="8"/>
  <c r="Z151" i="8"/>
  <c r="Z152" i="8"/>
  <c r="Z153" i="8"/>
  <c r="Z154" i="8"/>
  <c r="Z155" i="8"/>
  <c r="Z156" i="8"/>
  <c r="Z157" i="8"/>
  <c r="Z158" i="8"/>
  <c r="Z159" i="8"/>
  <c r="Z160" i="8"/>
  <c r="Z161" i="8"/>
  <c r="Z162" i="8"/>
  <c r="Z163" i="8"/>
  <c r="Z164" i="8"/>
  <c r="Z165" i="8"/>
  <c r="Z166" i="8"/>
  <c r="Z167" i="8"/>
  <c r="Z168" i="8"/>
  <c r="Z169" i="8"/>
  <c r="Z170" i="8"/>
  <c r="Z171" i="8"/>
  <c r="Z172" i="8"/>
  <c r="Z173" i="8"/>
  <c r="Z174" i="8"/>
  <c r="Z175" i="8"/>
  <c r="Z176" i="8"/>
  <c r="Z177" i="8"/>
  <c r="Z178" i="8"/>
  <c r="Z179" i="8"/>
  <c r="Z180" i="8"/>
  <c r="Z181" i="8"/>
  <c r="Z182" i="8"/>
  <c r="Z183" i="8"/>
  <c r="Z184" i="8"/>
  <c r="Z185" i="8"/>
  <c r="Z186" i="8"/>
  <c r="Z187" i="8"/>
  <c r="Z188" i="8"/>
  <c r="Z189" i="8"/>
  <c r="Z190" i="8"/>
  <c r="Z191" i="8"/>
  <c r="Z192" i="8"/>
  <c r="Z193" i="8"/>
  <c r="Z194" i="8"/>
  <c r="Z195" i="8"/>
  <c r="Z196" i="8"/>
  <c r="Z197" i="8"/>
  <c r="Z198" i="8"/>
  <c r="Z199" i="8"/>
  <c r="Z200" i="8"/>
  <c r="Z201" i="8"/>
  <c r="Z202" i="8"/>
  <c r="Z203" i="8"/>
  <c r="Z204" i="8"/>
  <c r="Z205" i="8"/>
  <c r="Z206" i="8"/>
  <c r="Z207" i="8"/>
  <c r="Z208" i="8"/>
  <c r="Z209" i="8"/>
  <c r="Z210" i="8"/>
  <c r="Z211" i="8"/>
  <c r="Z212" i="8"/>
  <c r="Z213" i="8"/>
  <c r="Z214" i="8"/>
  <c r="Z215" i="8"/>
  <c r="Z216" i="8"/>
  <c r="Z217" i="8"/>
  <c r="Z218" i="8"/>
  <c r="Z219" i="8"/>
  <c r="Z220" i="8"/>
  <c r="Z221" i="8"/>
  <c r="Z222" i="8"/>
  <c r="Z223" i="8"/>
  <c r="Z224" i="8"/>
  <c r="Z225" i="8"/>
  <c r="Z226" i="8"/>
  <c r="Z227" i="8"/>
  <c r="Z228" i="8"/>
  <c r="Z229" i="8"/>
  <c r="Z230" i="8"/>
  <c r="Z231" i="8"/>
  <c r="Z232" i="8"/>
  <c r="Z233" i="8"/>
  <c r="Z234" i="8"/>
  <c r="Z235" i="8"/>
  <c r="Z236" i="8"/>
  <c r="Z237" i="8"/>
  <c r="Z238" i="8"/>
  <c r="Z239" i="8"/>
  <c r="Z240" i="8"/>
  <c r="Z241" i="8"/>
  <c r="Z242" i="8"/>
  <c r="Z243" i="8"/>
  <c r="Z244" i="8"/>
  <c r="Z245" i="8"/>
  <c r="Z246" i="8"/>
  <c r="Z247" i="8"/>
  <c r="Z248" i="8"/>
  <c r="Z249" i="8"/>
  <c r="Z250" i="8"/>
  <c r="Z251" i="8"/>
  <c r="Z252" i="8"/>
  <c r="Z253" i="8"/>
  <c r="Z254" i="8"/>
  <c r="Z255" i="8"/>
  <c r="Z256" i="8"/>
  <c r="Z257" i="8"/>
  <c r="Z258" i="8"/>
  <c r="Z259" i="8"/>
  <c r="Z260" i="8"/>
  <c r="Z261" i="8"/>
  <c r="Z262" i="8"/>
  <c r="Z263" i="8"/>
  <c r="Z264" i="8"/>
  <c r="Z265" i="8"/>
  <c r="Z266" i="8"/>
  <c r="Z267" i="8"/>
  <c r="Z268" i="8"/>
  <c r="Z269" i="8"/>
  <c r="Z270" i="8"/>
  <c r="Z271" i="8"/>
  <c r="Z272" i="8"/>
  <c r="Z273" i="8"/>
  <c r="Z274" i="8"/>
  <c r="Z275" i="8"/>
  <c r="Z276" i="8"/>
  <c r="Z277" i="8"/>
  <c r="Z278" i="8"/>
  <c r="Z279" i="8"/>
  <c r="Z280" i="8"/>
  <c r="Z281" i="8"/>
  <c r="Z282" i="8"/>
  <c r="Z283" i="8"/>
  <c r="Z284" i="8"/>
  <c r="Z285" i="8"/>
  <c r="Z286" i="8"/>
  <c r="Z287" i="8"/>
  <c r="Z288" i="8"/>
  <c r="Z289" i="8"/>
  <c r="Z290" i="8"/>
  <c r="Z291" i="8"/>
  <c r="Z292" i="8"/>
  <c r="Z293" i="8"/>
  <c r="Z294" i="8"/>
  <c r="Z295" i="8"/>
  <c r="Z296" i="8"/>
  <c r="Z297" i="8"/>
  <c r="Z298" i="8"/>
  <c r="Z299" i="8"/>
  <c r="Z300" i="8"/>
  <c r="Z301" i="8"/>
  <c r="Z302" i="8"/>
  <c r="Z303" i="8"/>
  <c r="Z304" i="8"/>
  <c r="Z305" i="8"/>
  <c r="Z306" i="8"/>
  <c r="Z307" i="8"/>
  <c r="Z308" i="8"/>
  <c r="Z309" i="8"/>
  <c r="Z310" i="8"/>
  <c r="Z311" i="8"/>
  <c r="Z312" i="8"/>
  <c r="Z313" i="8"/>
  <c r="Z314" i="8"/>
  <c r="Z315" i="8"/>
  <c r="Z316" i="8"/>
  <c r="Z317" i="8"/>
  <c r="Z318" i="8"/>
  <c r="Z319" i="8"/>
  <c r="Z320" i="8"/>
  <c r="Z321" i="8"/>
  <c r="Z322" i="8"/>
  <c r="Z323" i="8"/>
  <c r="Z324" i="8"/>
  <c r="Z325" i="8"/>
  <c r="Z326" i="8"/>
  <c r="Z327" i="8"/>
  <c r="Z328" i="8"/>
  <c r="Z329" i="8"/>
  <c r="Z330" i="8"/>
  <c r="Z331" i="8"/>
  <c r="Z332" i="8"/>
  <c r="Z333" i="8"/>
  <c r="Z334" i="8"/>
  <c r="Z335" i="8"/>
  <c r="Z336" i="8"/>
  <c r="Z337" i="8"/>
  <c r="Z338" i="8"/>
  <c r="Z339" i="8"/>
  <c r="Z340" i="8"/>
  <c r="Z341" i="8"/>
  <c r="Z342" i="8"/>
  <c r="Z343" i="8"/>
  <c r="Z344" i="8"/>
  <c r="Z345" i="8"/>
  <c r="Z346" i="8"/>
  <c r="Z347" i="8"/>
  <c r="Z348" i="8"/>
  <c r="Z349" i="8"/>
  <c r="Z350" i="8"/>
  <c r="Z351" i="8"/>
  <c r="Z352" i="8"/>
  <c r="Z353" i="8"/>
  <c r="Z354" i="8"/>
  <c r="Z355" i="8"/>
  <c r="Z356" i="8"/>
  <c r="Z357" i="8"/>
  <c r="Z358" i="8"/>
  <c r="Z359" i="8"/>
  <c r="Z360" i="8"/>
  <c r="Z361" i="8"/>
  <c r="Z362" i="8"/>
  <c r="Z363" i="8"/>
  <c r="Z364" i="8"/>
  <c r="Z365" i="8"/>
  <c r="Z366" i="8"/>
  <c r="Z367" i="8"/>
  <c r="Z368" i="8"/>
  <c r="Z369" i="8"/>
  <c r="Z370" i="8"/>
  <c r="Z371" i="8"/>
  <c r="Z372" i="8"/>
  <c r="Z373" i="8"/>
  <c r="Z374" i="8"/>
  <c r="Z375" i="8"/>
  <c r="Z376" i="8"/>
  <c r="Z377" i="8"/>
  <c r="Z378" i="8"/>
  <c r="Z379" i="8"/>
  <c r="Z380" i="8"/>
  <c r="Z381" i="8"/>
  <c r="Z382" i="8"/>
  <c r="Z383" i="8"/>
  <c r="Z384" i="8"/>
  <c r="Z385" i="8"/>
  <c r="Z386" i="8"/>
  <c r="Z387" i="8"/>
  <c r="Z388" i="8"/>
  <c r="Z389" i="8"/>
  <c r="Z390" i="8"/>
  <c r="Z391" i="8"/>
  <c r="Z392" i="8"/>
  <c r="Z393" i="8"/>
  <c r="Z394" i="8"/>
  <c r="Z395" i="8"/>
  <c r="Z396" i="8"/>
  <c r="Z397" i="8"/>
  <c r="Z398" i="8"/>
  <c r="Z399" i="8"/>
  <c r="Z400" i="8"/>
  <c r="Z401" i="8"/>
  <c r="Z402" i="8"/>
  <c r="Z403" i="8"/>
  <c r="Z404" i="8"/>
  <c r="Z405" i="8"/>
  <c r="Z406" i="8"/>
  <c r="Z407" i="8"/>
  <c r="Z408" i="8"/>
  <c r="Z409" i="8"/>
  <c r="Z410" i="8"/>
  <c r="Z411" i="8"/>
  <c r="Z412" i="8"/>
  <c r="Z413" i="8"/>
  <c r="Z414" i="8"/>
  <c r="Z415" i="8"/>
  <c r="Z416" i="8"/>
  <c r="Z417" i="8"/>
  <c r="Z418" i="8"/>
  <c r="Z419" i="8"/>
  <c r="Z420" i="8"/>
  <c r="Z421" i="8"/>
  <c r="Z22" i="8"/>
  <c r="R8" i="22"/>
  <c r="P8" i="22"/>
  <c r="R7" i="22"/>
  <c r="P7" i="22"/>
  <c r="R6" i="22"/>
  <c r="P6" i="22"/>
  <c r="R5" i="22"/>
  <c r="P5" i="22"/>
  <c r="P2" i="22"/>
  <c r="M1" i="21"/>
  <c r="S1" i="21"/>
  <c r="W10" i="8"/>
  <c r="A1" i="21" s="1"/>
  <c r="G1" i="21" s="1"/>
  <c r="I19" i="12"/>
  <c r="CC15" i="7" s="1"/>
  <c r="CE15" i="7"/>
  <c r="CD15" i="7"/>
  <c r="CL15" i="7"/>
  <c r="CI15" i="7"/>
  <c r="O19" i="12"/>
  <c r="I22" i="12"/>
  <c r="CF15" i="7" s="1"/>
  <c r="O22" i="12"/>
  <c r="U22" i="12"/>
  <c r="AA22" i="12"/>
  <c r="AG22" i="12"/>
  <c r="AG19" i="12"/>
  <c r="AA19" i="12"/>
  <c r="U19" i="12"/>
  <c r="CI21" i="12"/>
  <c r="CS19" i="7" s="1"/>
  <c r="CI20" i="12"/>
  <c r="CI19" i="12"/>
  <c r="CI18" i="12"/>
  <c r="CI17" i="12"/>
  <c r="CH21" i="12"/>
  <c r="CS18" i="7" s="1"/>
  <c r="CH20" i="12"/>
  <c r="CH19" i="12"/>
  <c r="CH18" i="12"/>
  <c r="CH17" i="12"/>
  <c r="CG21" i="12"/>
  <c r="CS17" i="7" s="1"/>
  <c r="CG20" i="12"/>
  <c r="CG19" i="12"/>
  <c r="CG18" i="12"/>
  <c r="CG17" i="12"/>
  <c r="CF21" i="12"/>
  <c r="CS16" i="7" s="1"/>
  <c r="CF20" i="12"/>
  <c r="CF19" i="12"/>
  <c r="CF18" i="12"/>
  <c r="CF17" i="12"/>
  <c r="CI14" i="12"/>
  <c r="CI16" i="12"/>
  <c r="CI15" i="12"/>
  <c r="CP19" i="7" s="1"/>
  <c r="CH16" i="12"/>
  <c r="CH15" i="12"/>
  <c r="CP18" i="7" s="1"/>
  <c r="CH14" i="12"/>
  <c r="CG16" i="12"/>
  <c r="CG15" i="12"/>
  <c r="CP17" i="7" s="1"/>
  <c r="CG14" i="12"/>
  <c r="CF16" i="12"/>
  <c r="CF15" i="12"/>
  <c r="CP16" i="7" s="1"/>
  <c r="CF14" i="12"/>
  <c r="CE21" i="12"/>
  <c r="CS15" i="7" s="1"/>
  <c r="CE20" i="12"/>
  <c r="CE19" i="12"/>
  <c r="CE18" i="12"/>
  <c r="CE17" i="12"/>
  <c r="CE16" i="12"/>
  <c r="CE15" i="12"/>
  <c r="CE14" i="12"/>
  <c r="F54" i="22" l="1"/>
  <c r="N48" i="22"/>
  <c r="J48" i="22"/>
  <c r="N50" i="22"/>
  <c r="R50" i="22"/>
  <c r="F48" i="22"/>
  <c r="R48" i="22"/>
  <c r="J54" i="22"/>
  <c r="F52" i="22"/>
  <c r="N54" i="22"/>
  <c r="J52" i="22"/>
  <c r="F50" i="22"/>
  <c r="N52" i="22"/>
  <c r="J50" i="22"/>
  <c r="F16" i="22"/>
  <c r="J16" i="22"/>
  <c r="N16" i="22"/>
  <c r="N12" i="22"/>
  <c r="R12" i="22"/>
  <c r="F14" i="22"/>
  <c r="F18" i="22"/>
  <c r="R14" i="22"/>
  <c r="J12" i="22"/>
  <c r="J14" i="22"/>
  <c r="H15" i="22" s="1"/>
  <c r="J18" i="22"/>
  <c r="F12" i="22"/>
  <c r="N14" i="22"/>
  <c r="N18" i="22"/>
  <c r="F13" i="22"/>
  <c r="F15" i="22"/>
  <c r="F17" i="22"/>
  <c r="F19" i="22"/>
  <c r="J13" i="22"/>
  <c r="J15" i="22"/>
  <c r="J17" i="22"/>
  <c r="J19" i="22"/>
  <c r="N13" i="22"/>
  <c r="N15" i="22"/>
  <c r="N17" i="22"/>
  <c r="N19" i="22"/>
  <c r="R13" i="22"/>
  <c r="R15" i="22"/>
  <c r="CP15" i="7"/>
  <c r="E1" i="13"/>
  <c r="F1" i="13" s="1"/>
  <c r="CQ17" i="7"/>
  <c r="CQ19" i="7"/>
  <c r="CQ16" i="7"/>
  <c r="CQ18" i="7"/>
  <c r="CQ15" i="7"/>
  <c r="G1" i="13"/>
  <c r="H1" i="13"/>
  <c r="I1" i="13"/>
  <c r="P15" i="22" l="1"/>
  <c r="H17" i="22"/>
  <c r="H13" i="22"/>
  <c r="D17" i="22"/>
  <c r="R52" i="22"/>
  <c r="D19" i="22"/>
  <c r="L19" i="22"/>
  <c r="R54" i="22"/>
  <c r="L15" i="22"/>
  <c r="P13" i="22"/>
  <c r="R19" i="22"/>
  <c r="R17" i="22"/>
  <c r="B16" i="22"/>
  <c r="R16" i="22"/>
  <c r="D13" i="22"/>
  <c r="L13" i="22"/>
  <c r="R18" i="22"/>
  <c r="D15" i="22"/>
  <c r="H19" i="22"/>
  <c r="L17" i="22"/>
  <c r="I44" i="13"/>
  <c r="I43" i="13"/>
  <c r="I42" i="13"/>
  <c r="I41" i="13"/>
  <c r="I40" i="13"/>
  <c r="J46" i="16"/>
  <c r="J54" i="15"/>
  <c r="AD43" i="16"/>
  <c r="Y43" i="16"/>
  <c r="T43" i="16"/>
  <c r="O43" i="16"/>
  <c r="AD40" i="16"/>
  <c r="Y40" i="16"/>
  <c r="T40" i="16"/>
  <c r="O40" i="16"/>
  <c r="AD37" i="16"/>
  <c r="Y37" i="16"/>
  <c r="T37" i="16"/>
  <c r="O37" i="16"/>
  <c r="AD34" i="16"/>
  <c r="Y34" i="16"/>
  <c r="T34" i="16"/>
  <c r="O34" i="16"/>
  <c r="AE421" i="8"/>
  <c r="AE420" i="8"/>
  <c r="AE419" i="8"/>
  <c r="AE418" i="8"/>
  <c r="AE417" i="8"/>
  <c r="AE416" i="8"/>
  <c r="AE415" i="8"/>
  <c r="AE414" i="8"/>
  <c r="AE413" i="8"/>
  <c r="AE412" i="8"/>
  <c r="AE411" i="8"/>
  <c r="AE410" i="8"/>
  <c r="AE409" i="8"/>
  <c r="AE408" i="8"/>
  <c r="AE407" i="8"/>
  <c r="AE406" i="8"/>
  <c r="AE405" i="8"/>
  <c r="AE404" i="8"/>
  <c r="AE403" i="8"/>
  <c r="AE402" i="8"/>
  <c r="AE401" i="8"/>
  <c r="AE400" i="8"/>
  <c r="AE399" i="8"/>
  <c r="AE398" i="8"/>
  <c r="AE397" i="8"/>
  <c r="AE396" i="8"/>
  <c r="AE395" i="8"/>
  <c r="AE394" i="8"/>
  <c r="AE393" i="8"/>
  <c r="AE392" i="8"/>
  <c r="AE391" i="8"/>
  <c r="AE390" i="8"/>
  <c r="AE389" i="8"/>
  <c r="AE388" i="8"/>
  <c r="AE387" i="8"/>
  <c r="AE386" i="8"/>
  <c r="AE385" i="8"/>
  <c r="AE384" i="8"/>
  <c r="AE383" i="8"/>
  <c r="AE382" i="8"/>
  <c r="AE381" i="8"/>
  <c r="AE380" i="8"/>
  <c r="AE379" i="8"/>
  <c r="AE378" i="8"/>
  <c r="AE377" i="8"/>
  <c r="AE376" i="8"/>
  <c r="AE375" i="8"/>
  <c r="AE374" i="8"/>
  <c r="AE373" i="8"/>
  <c r="AE372" i="8"/>
  <c r="AE371" i="8"/>
  <c r="AE370" i="8"/>
  <c r="AE369" i="8"/>
  <c r="AE368" i="8"/>
  <c r="AE367" i="8"/>
  <c r="AE366" i="8"/>
  <c r="AE365" i="8"/>
  <c r="AE364" i="8"/>
  <c r="AE363" i="8"/>
  <c r="AE362" i="8"/>
  <c r="AE361" i="8"/>
  <c r="AE360" i="8"/>
  <c r="AE359" i="8"/>
  <c r="AE358" i="8"/>
  <c r="AE357" i="8"/>
  <c r="AE356" i="8"/>
  <c r="AE355" i="8"/>
  <c r="AE354" i="8"/>
  <c r="AE353" i="8"/>
  <c r="AE352" i="8"/>
  <c r="AE351" i="8"/>
  <c r="AE350" i="8"/>
  <c r="AE349" i="8"/>
  <c r="AE348" i="8"/>
  <c r="AE347" i="8"/>
  <c r="AE346" i="8"/>
  <c r="AE345" i="8"/>
  <c r="AE344" i="8"/>
  <c r="AE343" i="8"/>
  <c r="AE342" i="8"/>
  <c r="AE341" i="8"/>
  <c r="AE340" i="8"/>
  <c r="AE339" i="8"/>
  <c r="AE338" i="8"/>
  <c r="AE337" i="8"/>
  <c r="AE336" i="8"/>
  <c r="AE335" i="8"/>
  <c r="AE334" i="8"/>
  <c r="AE333" i="8"/>
  <c r="AE332" i="8"/>
  <c r="AE331" i="8"/>
  <c r="AE330" i="8"/>
  <c r="AE329" i="8"/>
  <c r="AE328" i="8"/>
  <c r="AE327" i="8"/>
  <c r="AE326" i="8"/>
  <c r="AE325" i="8"/>
  <c r="AE324" i="8"/>
  <c r="AE323" i="8"/>
  <c r="AE322" i="8"/>
  <c r="AE321" i="8"/>
  <c r="AE320" i="8"/>
  <c r="AE319" i="8"/>
  <c r="AE318" i="8"/>
  <c r="AE317" i="8"/>
  <c r="AE316" i="8"/>
  <c r="AE315" i="8"/>
  <c r="AE314" i="8"/>
  <c r="AE313" i="8"/>
  <c r="AE312" i="8"/>
  <c r="AE311" i="8"/>
  <c r="AE310" i="8"/>
  <c r="AE309" i="8"/>
  <c r="AE308" i="8"/>
  <c r="AE307" i="8"/>
  <c r="AE306" i="8"/>
  <c r="AE305" i="8"/>
  <c r="AE304" i="8"/>
  <c r="AE303" i="8"/>
  <c r="AE302" i="8"/>
  <c r="AE301" i="8"/>
  <c r="AE300" i="8"/>
  <c r="AE299" i="8"/>
  <c r="AE298" i="8"/>
  <c r="AE297" i="8"/>
  <c r="AE296" i="8"/>
  <c r="AE295" i="8"/>
  <c r="AE294" i="8"/>
  <c r="AE293" i="8"/>
  <c r="AE292" i="8"/>
  <c r="AE291" i="8"/>
  <c r="AE290" i="8"/>
  <c r="AE289" i="8"/>
  <c r="AE288" i="8"/>
  <c r="AE287" i="8"/>
  <c r="AE286" i="8"/>
  <c r="AE285" i="8"/>
  <c r="AE284" i="8"/>
  <c r="AE283" i="8"/>
  <c r="AE282" i="8"/>
  <c r="AE281" i="8"/>
  <c r="AE280" i="8"/>
  <c r="AE279" i="8"/>
  <c r="AE278" i="8"/>
  <c r="AE277" i="8"/>
  <c r="AE276" i="8"/>
  <c r="AE275" i="8"/>
  <c r="AE274" i="8"/>
  <c r="AE273" i="8"/>
  <c r="AE272" i="8"/>
  <c r="AE271" i="8"/>
  <c r="AE270" i="8"/>
  <c r="AE269" i="8"/>
  <c r="AE268" i="8"/>
  <c r="AE267" i="8"/>
  <c r="AE266" i="8"/>
  <c r="AE265" i="8"/>
  <c r="AE264" i="8"/>
  <c r="AE263" i="8"/>
  <c r="AE262" i="8"/>
  <c r="AE261" i="8"/>
  <c r="AE260" i="8"/>
  <c r="AE259" i="8"/>
  <c r="AE258" i="8"/>
  <c r="AE257" i="8"/>
  <c r="AE256" i="8"/>
  <c r="AE255" i="8"/>
  <c r="AE254" i="8"/>
  <c r="AE253" i="8"/>
  <c r="AE252" i="8"/>
  <c r="AE251" i="8"/>
  <c r="AE250" i="8"/>
  <c r="AE249" i="8"/>
  <c r="AE248" i="8"/>
  <c r="AE247" i="8"/>
  <c r="AE246" i="8"/>
  <c r="AE245" i="8"/>
  <c r="AE244" i="8"/>
  <c r="AE243" i="8"/>
  <c r="AE242" i="8"/>
  <c r="AE241" i="8"/>
  <c r="AE240" i="8"/>
  <c r="AE239" i="8"/>
  <c r="AE238" i="8"/>
  <c r="AE237" i="8"/>
  <c r="AE236" i="8"/>
  <c r="AE235" i="8"/>
  <c r="AE234" i="8"/>
  <c r="AE233" i="8"/>
  <c r="AE232" i="8"/>
  <c r="AE231" i="8"/>
  <c r="AE230" i="8"/>
  <c r="AE229" i="8"/>
  <c r="AE228" i="8"/>
  <c r="AE227" i="8"/>
  <c r="AE226" i="8"/>
  <c r="AE225" i="8"/>
  <c r="AE224" i="8"/>
  <c r="AE223" i="8"/>
  <c r="AE222" i="8"/>
  <c r="AE221" i="8"/>
  <c r="AE220" i="8"/>
  <c r="AE219" i="8"/>
  <c r="AE218" i="8"/>
  <c r="AE217" i="8"/>
  <c r="AE216" i="8"/>
  <c r="AE215" i="8"/>
  <c r="AE214" i="8"/>
  <c r="AE213" i="8"/>
  <c r="AE212" i="8"/>
  <c r="AE211" i="8"/>
  <c r="AE210" i="8"/>
  <c r="AE209" i="8"/>
  <c r="AE208" i="8"/>
  <c r="AE207" i="8"/>
  <c r="AE206" i="8"/>
  <c r="AE205" i="8"/>
  <c r="AE204" i="8"/>
  <c r="AE203" i="8"/>
  <c r="AE202" i="8"/>
  <c r="AE201" i="8"/>
  <c r="AE200" i="8"/>
  <c r="AE199" i="8"/>
  <c r="AE198" i="8"/>
  <c r="AE197" i="8"/>
  <c r="AE196" i="8"/>
  <c r="AE195" i="8"/>
  <c r="AE194" i="8"/>
  <c r="AE193" i="8"/>
  <c r="AE192" i="8"/>
  <c r="AE191" i="8"/>
  <c r="AE190" i="8"/>
  <c r="AE189" i="8"/>
  <c r="AE188" i="8"/>
  <c r="AE187" i="8"/>
  <c r="AE186" i="8"/>
  <c r="AE185" i="8"/>
  <c r="AE184" i="8"/>
  <c r="AE183" i="8"/>
  <c r="AE182" i="8"/>
  <c r="AE181" i="8"/>
  <c r="AE180" i="8"/>
  <c r="AE179" i="8"/>
  <c r="AE178" i="8"/>
  <c r="AE177" i="8"/>
  <c r="AE176" i="8"/>
  <c r="AE175" i="8"/>
  <c r="AE174" i="8"/>
  <c r="AE173" i="8"/>
  <c r="AE172" i="8"/>
  <c r="AE171" i="8"/>
  <c r="AE170" i="8"/>
  <c r="AE169" i="8"/>
  <c r="AE168" i="8"/>
  <c r="AE167" i="8"/>
  <c r="AE166" i="8"/>
  <c r="AE165" i="8"/>
  <c r="AE164" i="8"/>
  <c r="AE163" i="8"/>
  <c r="AE162" i="8"/>
  <c r="AE161" i="8"/>
  <c r="AE160" i="8"/>
  <c r="AE159" i="8"/>
  <c r="AE158" i="8"/>
  <c r="AE157" i="8"/>
  <c r="AE156" i="8"/>
  <c r="AE155" i="8"/>
  <c r="AE154" i="8"/>
  <c r="AE153" i="8"/>
  <c r="AE152" i="8"/>
  <c r="AE151" i="8"/>
  <c r="AE150" i="8"/>
  <c r="AE149" i="8"/>
  <c r="AE148" i="8"/>
  <c r="AE147" i="8"/>
  <c r="AE146" i="8"/>
  <c r="AE145" i="8"/>
  <c r="AE144" i="8"/>
  <c r="AE143" i="8"/>
  <c r="AE142" i="8"/>
  <c r="AE141" i="8"/>
  <c r="AE140" i="8"/>
  <c r="AE139" i="8"/>
  <c r="AE138" i="8"/>
  <c r="AE137" i="8"/>
  <c r="AE136" i="8"/>
  <c r="AE135" i="8"/>
  <c r="AE134" i="8"/>
  <c r="AE133" i="8"/>
  <c r="AE132" i="8"/>
  <c r="AE131" i="8"/>
  <c r="AE130" i="8"/>
  <c r="AE129" i="8"/>
  <c r="AE128" i="8"/>
  <c r="AE127" i="8"/>
  <c r="AE126" i="8"/>
  <c r="AE125" i="8"/>
  <c r="AE124" i="8"/>
  <c r="AE123" i="8"/>
  <c r="AE122" i="8"/>
  <c r="AE121" i="8"/>
  <c r="AE120" i="8"/>
  <c r="AE119" i="8"/>
  <c r="AE118" i="8"/>
  <c r="AE117" i="8"/>
  <c r="AE116" i="8"/>
  <c r="AE115" i="8"/>
  <c r="AE114" i="8"/>
  <c r="AE113" i="8"/>
  <c r="AE112" i="8"/>
  <c r="AE111" i="8"/>
  <c r="AE110" i="8"/>
  <c r="AE109" i="8"/>
  <c r="AE108" i="8"/>
  <c r="AE107" i="8"/>
  <c r="AE106" i="8"/>
  <c r="AE105" i="8"/>
  <c r="AE104" i="8"/>
  <c r="AE103" i="8"/>
  <c r="AE102" i="8"/>
  <c r="AE101" i="8"/>
  <c r="AE100" i="8"/>
  <c r="AE99" i="8"/>
  <c r="AE98" i="8"/>
  <c r="AE97" i="8"/>
  <c r="AE96" i="8"/>
  <c r="AE95" i="8"/>
  <c r="AE94" i="8"/>
  <c r="AE93" i="8"/>
  <c r="AE92" i="8"/>
  <c r="AE91" i="8"/>
  <c r="AE90" i="8"/>
  <c r="AE89" i="8"/>
  <c r="AE88" i="8"/>
  <c r="AE87" i="8"/>
  <c r="AE86" i="8"/>
  <c r="AE85" i="8"/>
  <c r="AE84" i="8"/>
  <c r="AE83" i="8"/>
  <c r="AE82" i="8"/>
  <c r="AE81" i="8"/>
  <c r="AE80" i="8"/>
  <c r="AE79" i="8"/>
  <c r="AE78" i="8"/>
  <c r="AE77" i="8"/>
  <c r="AE76" i="8"/>
  <c r="AE75" i="8"/>
  <c r="AE74" i="8"/>
  <c r="AE73" i="8"/>
  <c r="AE72" i="8"/>
  <c r="AE71" i="8"/>
  <c r="AE70" i="8"/>
  <c r="AE69" i="8"/>
  <c r="AE68" i="8"/>
  <c r="AE67" i="8"/>
  <c r="AE66" i="8"/>
  <c r="AE65" i="8"/>
  <c r="AE64" i="8"/>
  <c r="AE63" i="8"/>
  <c r="AE62" i="8"/>
  <c r="AE61" i="8"/>
  <c r="AE60" i="8"/>
  <c r="AE59" i="8"/>
  <c r="AE58" i="8"/>
  <c r="AE57" i="8"/>
  <c r="AE56" i="8"/>
  <c r="AE55" i="8"/>
  <c r="AE54" i="8"/>
  <c r="AE53" i="8"/>
  <c r="AE52" i="8"/>
  <c r="AE51" i="8"/>
  <c r="AE50" i="8"/>
  <c r="AE49" i="8"/>
  <c r="AE48" i="8"/>
  <c r="AE47" i="8"/>
  <c r="AE46" i="8"/>
  <c r="AE45" i="8"/>
  <c r="AE44" i="8"/>
  <c r="AE43" i="8"/>
  <c r="AE42" i="8"/>
  <c r="AE41" i="8"/>
  <c r="AE40" i="8"/>
  <c r="AE39" i="8"/>
  <c r="AE38" i="8"/>
  <c r="AE37" i="8"/>
  <c r="AE36" i="8"/>
  <c r="AE35" i="8"/>
  <c r="AE34" i="8"/>
  <c r="AE33" i="8"/>
  <c r="AE32" i="8"/>
  <c r="AE31" i="8"/>
  <c r="AE30" i="8"/>
  <c r="AE29" i="8"/>
  <c r="AE28" i="8"/>
  <c r="AE27" i="8"/>
  <c r="AE26" i="8"/>
  <c r="AE25" i="8"/>
  <c r="AE24" i="8"/>
  <c r="AE23" i="8"/>
  <c r="AE22" i="8"/>
  <c r="AD421" i="8"/>
  <c r="AD420" i="8"/>
  <c r="AD419" i="8"/>
  <c r="AD418" i="8"/>
  <c r="AD417" i="8"/>
  <c r="AD416" i="8"/>
  <c r="AD415" i="8"/>
  <c r="AD414" i="8"/>
  <c r="AD413" i="8"/>
  <c r="AD412" i="8"/>
  <c r="AD411" i="8"/>
  <c r="AD410" i="8"/>
  <c r="AD409" i="8"/>
  <c r="AD408" i="8"/>
  <c r="AD407" i="8"/>
  <c r="AD406" i="8"/>
  <c r="AD405" i="8"/>
  <c r="AD404" i="8"/>
  <c r="AD403" i="8"/>
  <c r="AD402" i="8"/>
  <c r="AD401" i="8"/>
  <c r="AD400" i="8"/>
  <c r="AD399" i="8"/>
  <c r="AD398" i="8"/>
  <c r="AD397" i="8"/>
  <c r="AD396" i="8"/>
  <c r="AD395" i="8"/>
  <c r="AD394" i="8"/>
  <c r="AD393" i="8"/>
  <c r="AD392" i="8"/>
  <c r="AD391" i="8"/>
  <c r="AD390" i="8"/>
  <c r="AD389" i="8"/>
  <c r="AD388" i="8"/>
  <c r="AD387" i="8"/>
  <c r="AD386" i="8"/>
  <c r="AD385" i="8"/>
  <c r="AD384" i="8"/>
  <c r="AD383" i="8"/>
  <c r="AD382" i="8"/>
  <c r="AD381" i="8"/>
  <c r="AD380" i="8"/>
  <c r="AD379" i="8"/>
  <c r="AD378" i="8"/>
  <c r="AD377" i="8"/>
  <c r="AD376" i="8"/>
  <c r="AD375" i="8"/>
  <c r="AD374" i="8"/>
  <c r="AD373" i="8"/>
  <c r="AD372" i="8"/>
  <c r="AD371" i="8"/>
  <c r="AD370" i="8"/>
  <c r="AD369" i="8"/>
  <c r="AD368" i="8"/>
  <c r="AD367" i="8"/>
  <c r="AD366" i="8"/>
  <c r="AD365" i="8"/>
  <c r="AD364" i="8"/>
  <c r="AD363" i="8"/>
  <c r="AD362" i="8"/>
  <c r="AD361" i="8"/>
  <c r="AD360" i="8"/>
  <c r="AD359" i="8"/>
  <c r="AD358" i="8"/>
  <c r="AD357" i="8"/>
  <c r="AD356" i="8"/>
  <c r="AD355" i="8"/>
  <c r="AD354" i="8"/>
  <c r="AD353" i="8"/>
  <c r="AD352" i="8"/>
  <c r="AD351" i="8"/>
  <c r="AD350" i="8"/>
  <c r="AD349" i="8"/>
  <c r="AD348" i="8"/>
  <c r="AD347" i="8"/>
  <c r="AD346" i="8"/>
  <c r="AD345" i="8"/>
  <c r="AD344" i="8"/>
  <c r="AD343" i="8"/>
  <c r="AD342" i="8"/>
  <c r="AD341" i="8"/>
  <c r="AD340" i="8"/>
  <c r="AD339" i="8"/>
  <c r="AD338" i="8"/>
  <c r="AD337" i="8"/>
  <c r="AD336" i="8"/>
  <c r="AD335" i="8"/>
  <c r="AD334" i="8"/>
  <c r="AD333" i="8"/>
  <c r="AD332" i="8"/>
  <c r="AD331" i="8"/>
  <c r="AD330" i="8"/>
  <c r="AD329" i="8"/>
  <c r="AD328" i="8"/>
  <c r="AD327" i="8"/>
  <c r="AD326" i="8"/>
  <c r="AD325" i="8"/>
  <c r="AD324" i="8"/>
  <c r="AD323" i="8"/>
  <c r="AD322" i="8"/>
  <c r="AD321" i="8"/>
  <c r="AD320" i="8"/>
  <c r="AD319" i="8"/>
  <c r="AD318" i="8"/>
  <c r="AD317" i="8"/>
  <c r="AD316" i="8"/>
  <c r="AD315" i="8"/>
  <c r="AD314" i="8"/>
  <c r="AD313" i="8"/>
  <c r="AD312" i="8"/>
  <c r="AD311" i="8"/>
  <c r="AD310" i="8"/>
  <c r="AD309" i="8"/>
  <c r="AD308" i="8"/>
  <c r="AD307" i="8"/>
  <c r="AD306" i="8"/>
  <c r="AD305" i="8"/>
  <c r="AD304" i="8"/>
  <c r="AD303" i="8"/>
  <c r="AD302" i="8"/>
  <c r="AD301" i="8"/>
  <c r="AD300" i="8"/>
  <c r="AD299" i="8"/>
  <c r="AD298" i="8"/>
  <c r="AD297" i="8"/>
  <c r="AD296" i="8"/>
  <c r="AD295" i="8"/>
  <c r="AD294" i="8"/>
  <c r="AD293" i="8"/>
  <c r="AD292" i="8"/>
  <c r="AD291" i="8"/>
  <c r="AD290" i="8"/>
  <c r="AD289" i="8"/>
  <c r="AD288" i="8"/>
  <c r="AD287" i="8"/>
  <c r="AD286" i="8"/>
  <c r="AD285" i="8"/>
  <c r="AD284" i="8"/>
  <c r="AD283" i="8"/>
  <c r="AD282" i="8"/>
  <c r="AD281" i="8"/>
  <c r="AD280" i="8"/>
  <c r="AD279" i="8"/>
  <c r="AD278" i="8"/>
  <c r="AD277" i="8"/>
  <c r="AD276" i="8"/>
  <c r="AD275" i="8"/>
  <c r="AD274" i="8"/>
  <c r="AD273" i="8"/>
  <c r="AD272" i="8"/>
  <c r="AD271" i="8"/>
  <c r="AD270" i="8"/>
  <c r="AD269" i="8"/>
  <c r="AD268" i="8"/>
  <c r="AD267" i="8"/>
  <c r="AD266" i="8"/>
  <c r="AD265" i="8"/>
  <c r="AD264" i="8"/>
  <c r="AD263" i="8"/>
  <c r="AD262" i="8"/>
  <c r="AD261" i="8"/>
  <c r="AD260" i="8"/>
  <c r="AD259" i="8"/>
  <c r="AD258" i="8"/>
  <c r="AD257" i="8"/>
  <c r="AD256" i="8"/>
  <c r="AD255" i="8"/>
  <c r="AD254" i="8"/>
  <c r="AD253" i="8"/>
  <c r="AD252" i="8"/>
  <c r="AD251" i="8"/>
  <c r="AD250" i="8"/>
  <c r="AD249" i="8"/>
  <c r="AD248" i="8"/>
  <c r="AD247" i="8"/>
  <c r="AD246" i="8"/>
  <c r="AD245" i="8"/>
  <c r="AD244" i="8"/>
  <c r="AD243" i="8"/>
  <c r="AD242" i="8"/>
  <c r="AD241" i="8"/>
  <c r="AD240" i="8"/>
  <c r="AD239" i="8"/>
  <c r="AD238" i="8"/>
  <c r="AD237" i="8"/>
  <c r="AD236" i="8"/>
  <c r="AD235" i="8"/>
  <c r="AD234" i="8"/>
  <c r="AD233" i="8"/>
  <c r="AD232" i="8"/>
  <c r="AD231" i="8"/>
  <c r="AD230" i="8"/>
  <c r="AD229" i="8"/>
  <c r="AD228" i="8"/>
  <c r="AD227" i="8"/>
  <c r="AD226" i="8"/>
  <c r="AD225" i="8"/>
  <c r="AD224" i="8"/>
  <c r="AD223" i="8"/>
  <c r="AD222" i="8"/>
  <c r="AD221" i="8"/>
  <c r="AD220" i="8"/>
  <c r="AD219" i="8"/>
  <c r="AD218" i="8"/>
  <c r="AD217" i="8"/>
  <c r="AD216" i="8"/>
  <c r="AD215" i="8"/>
  <c r="AD214" i="8"/>
  <c r="AD213" i="8"/>
  <c r="AD212" i="8"/>
  <c r="AD211" i="8"/>
  <c r="AD210" i="8"/>
  <c r="AD209" i="8"/>
  <c r="AD208" i="8"/>
  <c r="AD207" i="8"/>
  <c r="AD206" i="8"/>
  <c r="AD205" i="8"/>
  <c r="AD204" i="8"/>
  <c r="AD203" i="8"/>
  <c r="AD202" i="8"/>
  <c r="AD201" i="8"/>
  <c r="AD200" i="8"/>
  <c r="AD199" i="8"/>
  <c r="AD198" i="8"/>
  <c r="AD197" i="8"/>
  <c r="AD196" i="8"/>
  <c r="AD195" i="8"/>
  <c r="AD194" i="8"/>
  <c r="AD193" i="8"/>
  <c r="AD192" i="8"/>
  <c r="AD191" i="8"/>
  <c r="AD190" i="8"/>
  <c r="AD189" i="8"/>
  <c r="AD188" i="8"/>
  <c r="AD187" i="8"/>
  <c r="AD186" i="8"/>
  <c r="AD185" i="8"/>
  <c r="AD184" i="8"/>
  <c r="AD183" i="8"/>
  <c r="AD182" i="8"/>
  <c r="AD181" i="8"/>
  <c r="AD180" i="8"/>
  <c r="AD179" i="8"/>
  <c r="AD178" i="8"/>
  <c r="AD177" i="8"/>
  <c r="AD176" i="8"/>
  <c r="AD175" i="8"/>
  <c r="AD174" i="8"/>
  <c r="AD173" i="8"/>
  <c r="AD172" i="8"/>
  <c r="AD171" i="8"/>
  <c r="AD170" i="8"/>
  <c r="AD169" i="8"/>
  <c r="AD168" i="8"/>
  <c r="AD167" i="8"/>
  <c r="AD166" i="8"/>
  <c r="AD165" i="8"/>
  <c r="AD164" i="8"/>
  <c r="AD163" i="8"/>
  <c r="AD162" i="8"/>
  <c r="AD161" i="8"/>
  <c r="AD160" i="8"/>
  <c r="AD159" i="8"/>
  <c r="AD158" i="8"/>
  <c r="AD157" i="8"/>
  <c r="AD156" i="8"/>
  <c r="AD155" i="8"/>
  <c r="AD154" i="8"/>
  <c r="AD153" i="8"/>
  <c r="AD152" i="8"/>
  <c r="AD151" i="8"/>
  <c r="AD150" i="8"/>
  <c r="AD149" i="8"/>
  <c r="AD148" i="8"/>
  <c r="AD147" i="8"/>
  <c r="AD146" i="8"/>
  <c r="AD145" i="8"/>
  <c r="AD144" i="8"/>
  <c r="AD143" i="8"/>
  <c r="AD142" i="8"/>
  <c r="AD141" i="8"/>
  <c r="AD140" i="8"/>
  <c r="AD139" i="8"/>
  <c r="AD138" i="8"/>
  <c r="AD137" i="8"/>
  <c r="AD136" i="8"/>
  <c r="AD135" i="8"/>
  <c r="AD134" i="8"/>
  <c r="AD133" i="8"/>
  <c r="AD132" i="8"/>
  <c r="AD131" i="8"/>
  <c r="AD130" i="8"/>
  <c r="AD129" i="8"/>
  <c r="AD128" i="8"/>
  <c r="AD127" i="8"/>
  <c r="AD126" i="8"/>
  <c r="AD125" i="8"/>
  <c r="AD124" i="8"/>
  <c r="AD123" i="8"/>
  <c r="AD122" i="8"/>
  <c r="AD121" i="8"/>
  <c r="AD120" i="8"/>
  <c r="AD119" i="8"/>
  <c r="AD118" i="8"/>
  <c r="AD117" i="8"/>
  <c r="AD116" i="8"/>
  <c r="AD115" i="8"/>
  <c r="AD114" i="8"/>
  <c r="AD113" i="8"/>
  <c r="AD112" i="8"/>
  <c r="AD111" i="8"/>
  <c r="AD110" i="8"/>
  <c r="AD109" i="8"/>
  <c r="AD108" i="8"/>
  <c r="AD107" i="8"/>
  <c r="AD106" i="8"/>
  <c r="AD105" i="8"/>
  <c r="AD104" i="8"/>
  <c r="AD103" i="8"/>
  <c r="AD102" i="8"/>
  <c r="AD101" i="8"/>
  <c r="AD100" i="8"/>
  <c r="AD99" i="8"/>
  <c r="AD98" i="8"/>
  <c r="AD97" i="8"/>
  <c r="AD96" i="8"/>
  <c r="AD95" i="8"/>
  <c r="AD94" i="8"/>
  <c r="AD93" i="8"/>
  <c r="AD92" i="8"/>
  <c r="AD91" i="8"/>
  <c r="AD90" i="8"/>
  <c r="AD89" i="8"/>
  <c r="AD88" i="8"/>
  <c r="AD87" i="8"/>
  <c r="AD86" i="8"/>
  <c r="AD85" i="8"/>
  <c r="AD84" i="8"/>
  <c r="AD83" i="8"/>
  <c r="AD82" i="8"/>
  <c r="AD81" i="8"/>
  <c r="AD80" i="8"/>
  <c r="AD79" i="8"/>
  <c r="AD78" i="8"/>
  <c r="AD77" i="8"/>
  <c r="AD76" i="8"/>
  <c r="AD75" i="8"/>
  <c r="AD74" i="8"/>
  <c r="AD73" i="8"/>
  <c r="AD72" i="8"/>
  <c r="AD71" i="8"/>
  <c r="AD70" i="8"/>
  <c r="AD69" i="8"/>
  <c r="AD68" i="8"/>
  <c r="AD67" i="8"/>
  <c r="AD66" i="8"/>
  <c r="AD65" i="8"/>
  <c r="AD64" i="8"/>
  <c r="AD63" i="8"/>
  <c r="AD62" i="8"/>
  <c r="AD61" i="8"/>
  <c r="AD60" i="8"/>
  <c r="AD59" i="8"/>
  <c r="AD58" i="8"/>
  <c r="AD57" i="8"/>
  <c r="AD56" i="8"/>
  <c r="AD55" i="8"/>
  <c r="AD54" i="8"/>
  <c r="AD53" i="8"/>
  <c r="AD52" i="8"/>
  <c r="AD51" i="8"/>
  <c r="AD50" i="8"/>
  <c r="AD49" i="8"/>
  <c r="AD48" i="8"/>
  <c r="AD47" i="8"/>
  <c r="AD46" i="8"/>
  <c r="AD45" i="8"/>
  <c r="AD44" i="8"/>
  <c r="AD43" i="8"/>
  <c r="AD42" i="8"/>
  <c r="AD41" i="8"/>
  <c r="AD40" i="8"/>
  <c r="AD39" i="8"/>
  <c r="AD38" i="8"/>
  <c r="AD37" i="8"/>
  <c r="AD36" i="8"/>
  <c r="AD35" i="8"/>
  <c r="AD34" i="8"/>
  <c r="AD33" i="8"/>
  <c r="AD32" i="8"/>
  <c r="AD31" i="8"/>
  <c r="AD30" i="8"/>
  <c r="AD29" i="8"/>
  <c r="AD28" i="8"/>
  <c r="AD27" i="8"/>
  <c r="AD26" i="8"/>
  <c r="AD25" i="8"/>
  <c r="AD24" i="8"/>
  <c r="AD23" i="8"/>
  <c r="AD22" i="8"/>
  <c r="AD51" i="15"/>
  <c r="Y51" i="15"/>
  <c r="T51" i="15"/>
  <c r="O51" i="15"/>
  <c r="AD48" i="15"/>
  <c r="Y48" i="15"/>
  <c r="T48" i="15"/>
  <c r="O48" i="15"/>
  <c r="AD45" i="15"/>
  <c r="Y45" i="15"/>
  <c r="T45" i="15"/>
  <c r="O45" i="15"/>
  <c r="AD42" i="15"/>
  <c r="Y42" i="15"/>
  <c r="O42" i="15"/>
  <c r="T42" i="15"/>
  <c r="P17" i="22" l="1"/>
  <c r="P19" i="22"/>
  <c r="K49" i="15"/>
  <c r="K52" i="15"/>
  <c r="K44" i="16"/>
  <c r="K40" i="16"/>
  <c r="K41" i="16"/>
  <c r="K43" i="16"/>
  <c r="K48" i="15"/>
  <c r="K51" i="15"/>
  <c r="K45" i="16" l="1"/>
  <c r="K36" i="16"/>
  <c r="K42" i="16"/>
  <c r="K39" i="16"/>
  <c r="F16" i="13"/>
  <c r="F15" i="13"/>
  <c r="E13" i="13"/>
  <c r="E12" i="13"/>
  <c r="E11" i="13"/>
  <c r="G7" i="13"/>
  <c r="G6" i="13"/>
  <c r="G5" i="13"/>
  <c r="I62" i="13" l="1"/>
  <c r="H62" i="13"/>
  <c r="G62" i="13"/>
  <c r="I96" i="13" l="1"/>
  <c r="I95" i="13"/>
  <c r="I94" i="13"/>
  <c r="I93" i="13"/>
  <c r="H96" i="13"/>
  <c r="H95" i="13"/>
  <c r="H94" i="13"/>
  <c r="H93" i="13"/>
  <c r="G96" i="13"/>
  <c r="G95" i="13"/>
  <c r="G94" i="13"/>
  <c r="G93" i="13"/>
  <c r="F96" i="13"/>
  <c r="F95" i="13"/>
  <c r="F94" i="13"/>
  <c r="F93" i="13"/>
  <c r="E96" i="13"/>
  <c r="E95" i="13"/>
  <c r="E94" i="13"/>
  <c r="E93" i="13"/>
  <c r="H43" i="13"/>
  <c r="H42" i="13"/>
  <c r="H41" i="13"/>
  <c r="H40" i="13"/>
  <c r="G43" i="13"/>
  <c r="G42" i="13"/>
  <c r="G41" i="13"/>
  <c r="G40" i="13"/>
  <c r="F43" i="13"/>
  <c r="F42" i="13"/>
  <c r="F41" i="13"/>
  <c r="F40" i="13"/>
  <c r="I86" i="13"/>
  <c r="I85" i="13"/>
  <c r="I84" i="13"/>
  <c r="I83" i="13"/>
  <c r="H86" i="13"/>
  <c r="H85" i="13"/>
  <c r="H84" i="13"/>
  <c r="H83" i="13"/>
  <c r="E43" i="13"/>
  <c r="E42" i="13"/>
  <c r="E41" i="13"/>
  <c r="E40" i="13"/>
  <c r="G86" i="13"/>
  <c r="G85" i="13"/>
  <c r="G84" i="13"/>
  <c r="G83" i="13"/>
  <c r="F86" i="13"/>
  <c r="F85" i="13"/>
  <c r="F84" i="13"/>
  <c r="F83" i="13"/>
  <c r="E86" i="13"/>
  <c r="E85" i="13"/>
  <c r="E84" i="13"/>
  <c r="E83" i="13"/>
  <c r="E39" i="13"/>
  <c r="V31" i="15"/>
  <c r="R31" i="15"/>
  <c r="R23" i="16"/>
  <c r="V23" i="16"/>
  <c r="I12" i="12"/>
  <c r="R16" i="8"/>
  <c r="I47" i="13"/>
  <c r="I46" i="13"/>
  <c r="I45" i="13"/>
  <c r="H47" i="13"/>
  <c r="H46" i="13"/>
  <c r="H45" i="13"/>
  <c r="H44" i="13"/>
  <c r="G47" i="13"/>
  <c r="G46" i="13"/>
  <c r="G45" i="13"/>
  <c r="G44" i="13"/>
  <c r="E47" i="13"/>
  <c r="E46" i="13"/>
  <c r="F47" i="13"/>
  <c r="F46" i="13"/>
  <c r="F45" i="13"/>
  <c r="F44" i="13"/>
  <c r="E45" i="13"/>
  <c r="E44" i="13"/>
  <c r="I104" i="13"/>
  <c r="I103" i="13"/>
  <c r="I102" i="13"/>
  <c r="I101" i="13"/>
  <c r="I100" i="13"/>
  <c r="I99" i="13"/>
  <c r="I98" i="13"/>
  <c r="I97" i="13"/>
  <c r="H104" i="13"/>
  <c r="H103" i="13"/>
  <c r="H102" i="13"/>
  <c r="H101" i="13"/>
  <c r="H100" i="13"/>
  <c r="H99" i="13"/>
  <c r="H98" i="13"/>
  <c r="H97" i="13"/>
  <c r="G100" i="13"/>
  <c r="G99" i="13"/>
  <c r="G98" i="13"/>
  <c r="G97" i="13"/>
  <c r="G104" i="13"/>
  <c r="G103" i="13"/>
  <c r="G102" i="13"/>
  <c r="G101" i="13"/>
  <c r="F104" i="13"/>
  <c r="F103" i="13"/>
  <c r="F102" i="13"/>
  <c r="F101" i="13"/>
  <c r="F100" i="13"/>
  <c r="F99" i="13"/>
  <c r="F98" i="13"/>
  <c r="F97" i="13"/>
  <c r="E104" i="13"/>
  <c r="E103" i="13"/>
  <c r="E102" i="13"/>
  <c r="E101" i="13"/>
  <c r="E100" i="13"/>
  <c r="E99" i="13"/>
  <c r="E98" i="13"/>
  <c r="E97" i="13"/>
  <c r="Y301" i="8"/>
  <c r="Y302" i="8"/>
  <c r="Y303" i="8"/>
  <c r="Y304" i="8"/>
  <c r="Y305" i="8"/>
  <c r="Y306" i="8"/>
  <c r="Y307" i="8"/>
  <c r="Y308" i="8"/>
  <c r="Y309" i="8"/>
  <c r="Y310" i="8"/>
  <c r="Y311" i="8"/>
  <c r="Y312" i="8"/>
  <c r="Y313" i="8"/>
  <c r="Y314" i="8"/>
  <c r="Y315" i="8"/>
  <c r="Y316" i="8"/>
  <c r="Y317" i="8"/>
  <c r="Y318" i="8"/>
  <c r="Y319" i="8"/>
  <c r="Y320" i="8"/>
  <c r="Y321" i="8"/>
  <c r="Y322" i="8"/>
  <c r="Y323" i="8"/>
  <c r="Y324" i="8"/>
  <c r="Y325" i="8"/>
  <c r="Y326" i="8"/>
  <c r="Y327" i="8"/>
  <c r="Y328" i="8"/>
  <c r="Y329" i="8"/>
  <c r="Y330" i="8"/>
  <c r="Y331" i="8"/>
  <c r="Y332" i="8"/>
  <c r="Y333" i="8"/>
  <c r="Y334" i="8"/>
  <c r="Y335" i="8"/>
  <c r="Y336" i="8"/>
  <c r="Y337" i="8"/>
  <c r="Y338" i="8"/>
  <c r="Y339" i="8"/>
  <c r="Y340" i="8"/>
  <c r="Y341" i="8"/>
  <c r="Y342" i="8"/>
  <c r="Y343" i="8"/>
  <c r="Y344" i="8"/>
  <c r="Y345" i="8"/>
  <c r="Y346" i="8"/>
  <c r="Y347" i="8"/>
  <c r="Y348" i="8"/>
  <c r="Y349" i="8"/>
  <c r="Y350" i="8"/>
  <c r="Y351" i="8"/>
  <c r="Y352" i="8"/>
  <c r="Y353" i="8"/>
  <c r="Y354" i="8"/>
  <c r="Y355" i="8"/>
  <c r="Y356" i="8"/>
  <c r="Y357" i="8"/>
  <c r="Y358" i="8"/>
  <c r="Y359" i="8"/>
  <c r="Y360" i="8"/>
  <c r="Y361" i="8"/>
  <c r="Y362" i="8"/>
  <c r="Y363" i="8"/>
  <c r="Y364" i="8"/>
  <c r="Y365" i="8"/>
  <c r="Y366" i="8"/>
  <c r="Y367" i="8"/>
  <c r="Y368" i="8"/>
  <c r="Y369" i="8"/>
  <c r="Y370" i="8"/>
  <c r="Y371" i="8"/>
  <c r="Y372" i="8"/>
  <c r="Y373" i="8"/>
  <c r="Y374" i="8"/>
  <c r="Y375" i="8"/>
  <c r="Y376" i="8"/>
  <c r="Y377" i="8"/>
  <c r="Y378" i="8"/>
  <c r="Y379" i="8"/>
  <c r="Y380" i="8"/>
  <c r="Y381" i="8"/>
  <c r="Y382" i="8"/>
  <c r="Y383" i="8"/>
  <c r="Y384" i="8"/>
  <c r="Y385" i="8"/>
  <c r="Y386" i="8"/>
  <c r="Y387" i="8"/>
  <c r="Y388" i="8"/>
  <c r="Y389" i="8"/>
  <c r="Y390" i="8"/>
  <c r="Y391" i="8"/>
  <c r="Y392" i="8"/>
  <c r="Y393" i="8"/>
  <c r="Y394" i="8"/>
  <c r="Y395" i="8"/>
  <c r="Y396" i="8"/>
  <c r="Y397" i="8"/>
  <c r="Y398" i="8"/>
  <c r="Y399" i="8"/>
  <c r="Y400" i="8"/>
  <c r="Y401" i="8"/>
  <c r="Y402" i="8"/>
  <c r="Y403" i="8"/>
  <c r="Y404" i="8"/>
  <c r="Y405" i="8"/>
  <c r="Y406" i="8"/>
  <c r="Y407" i="8"/>
  <c r="Y408" i="8"/>
  <c r="Y409" i="8"/>
  <c r="Y410" i="8"/>
  <c r="Y411" i="8"/>
  <c r="Y412" i="8"/>
  <c r="Y413" i="8"/>
  <c r="Y414" i="8"/>
  <c r="Y415" i="8"/>
  <c r="Y416" i="8"/>
  <c r="Y417" i="8"/>
  <c r="Y418" i="8"/>
  <c r="Y419" i="8"/>
  <c r="Y420" i="8"/>
  <c r="Y421" i="8"/>
  <c r="Z3" i="21"/>
  <c r="K78" i="21" l="1"/>
  <c r="T3" i="21"/>
  <c r="H3" i="21"/>
  <c r="N3" i="21"/>
  <c r="F79" i="21"/>
  <c r="I92" i="13"/>
  <c r="H92" i="13"/>
  <c r="G92" i="13"/>
  <c r="E92" i="13"/>
  <c r="B3" i="21"/>
  <c r="K81" i="21" l="1"/>
  <c r="L84" i="21"/>
  <c r="K84" i="21"/>
  <c r="L127" i="21"/>
  <c r="L123" i="21"/>
  <c r="L119" i="21"/>
  <c r="L115" i="21"/>
  <c r="L111" i="21"/>
  <c r="L107" i="21"/>
  <c r="L103" i="21"/>
  <c r="K123" i="21"/>
  <c r="K119" i="21"/>
  <c r="K115" i="21"/>
  <c r="K111" i="21"/>
  <c r="K107" i="21"/>
  <c r="K103" i="21"/>
  <c r="K122" i="21"/>
  <c r="K117" i="21"/>
  <c r="K112" i="21"/>
  <c r="K106" i="21"/>
  <c r="L126" i="21"/>
  <c r="L121" i="21"/>
  <c r="L116" i="21"/>
  <c r="L110" i="21"/>
  <c r="L105" i="21"/>
  <c r="K121" i="21"/>
  <c r="K116" i="21"/>
  <c r="K110" i="21"/>
  <c r="K105" i="21"/>
  <c r="L125" i="21"/>
  <c r="L120" i="21"/>
  <c r="L114" i="21"/>
  <c r="L109" i="21"/>
  <c r="L104" i="21"/>
  <c r="K120" i="21"/>
  <c r="K114" i="21"/>
  <c r="K109" i="21"/>
  <c r="K104" i="21"/>
  <c r="L129" i="21"/>
  <c r="L124" i="21"/>
  <c r="L118" i="21"/>
  <c r="L113" i="21"/>
  <c r="L108" i="21"/>
  <c r="L102" i="21"/>
  <c r="K129" i="21"/>
  <c r="K108" i="21"/>
  <c r="L128" i="21"/>
  <c r="L106" i="21"/>
  <c r="K102" i="21"/>
  <c r="L122" i="21"/>
  <c r="K118" i="21"/>
  <c r="L117" i="21"/>
  <c r="K113" i="21"/>
  <c r="L112" i="21"/>
  <c r="Y1" i="21"/>
  <c r="AC78" i="21" s="1"/>
  <c r="K80" i="21"/>
  <c r="E78" i="21"/>
  <c r="E129" i="21" l="1"/>
  <c r="AD129" i="21"/>
  <c r="AE119" i="21" s="1"/>
  <c r="AD125" i="21"/>
  <c r="AD121" i="21"/>
  <c r="AD117" i="21"/>
  <c r="AD113" i="21"/>
  <c r="AD109" i="21"/>
  <c r="AD105" i="21"/>
  <c r="AC129" i="21"/>
  <c r="AC121" i="21"/>
  <c r="AC117" i="21"/>
  <c r="AC113" i="21"/>
  <c r="AC109" i="21"/>
  <c r="AC105" i="21"/>
  <c r="AD128" i="21"/>
  <c r="AE118" i="21" s="1"/>
  <c r="AD124" i="21"/>
  <c r="AD120" i="21"/>
  <c r="AD116" i="21"/>
  <c r="AD112" i="21"/>
  <c r="AD108" i="21"/>
  <c r="AD104" i="21"/>
  <c r="AD122" i="21"/>
  <c r="AD115" i="21"/>
  <c r="AC110" i="21"/>
  <c r="AC103" i="21"/>
  <c r="AD127" i="21"/>
  <c r="AE117" i="21" s="1"/>
  <c r="AC122" i="21"/>
  <c r="AC115" i="21"/>
  <c r="AC108" i="21"/>
  <c r="AD102" i="21"/>
  <c r="AC120" i="21"/>
  <c r="AD114" i="21"/>
  <c r="AD107" i="21"/>
  <c r="AD126" i="21"/>
  <c r="AE116" i="21" s="1"/>
  <c r="AD119" i="21"/>
  <c r="AC114" i="21"/>
  <c r="AC107" i="21"/>
  <c r="AC119" i="21"/>
  <c r="AC112" i="21"/>
  <c r="AD106" i="21"/>
  <c r="AD118" i="21"/>
  <c r="AD111" i="21"/>
  <c r="AC106" i="21"/>
  <c r="AD123" i="21"/>
  <c r="AC118" i="21"/>
  <c r="AC111" i="21"/>
  <c r="AC104" i="21"/>
  <c r="AC123" i="21"/>
  <c r="AC116" i="21"/>
  <c r="AD110" i="21"/>
  <c r="AD103" i="21"/>
  <c r="F126" i="21"/>
  <c r="G116" i="21" s="1"/>
  <c r="F122" i="21"/>
  <c r="F118" i="21"/>
  <c r="F114" i="21"/>
  <c r="F110" i="21"/>
  <c r="F106" i="21"/>
  <c r="E122" i="21"/>
  <c r="E118" i="21"/>
  <c r="E114" i="21"/>
  <c r="E110" i="21"/>
  <c r="E106" i="21"/>
  <c r="E121" i="21"/>
  <c r="E116" i="21"/>
  <c r="E111" i="21"/>
  <c r="E105" i="21"/>
  <c r="F125" i="21"/>
  <c r="F120" i="21"/>
  <c r="F115" i="21"/>
  <c r="F109" i="21"/>
  <c r="F104" i="21"/>
  <c r="E120" i="21"/>
  <c r="E115" i="21"/>
  <c r="E109" i="21"/>
  <c r="E104" i="21"/>
  <c r="F129" i="21"/>
  <c r="G119" i="21" s="1"/>
  <c r="F124" i="21"/>
  <c r="F119" i="21"/>
  <c r="F113" i="21"/>
  <c r="F108" i="21"/>
  <c r="F103" i="21"/>
  <c r="E119" i="21"/>
  <c r="E113" i="21"/>
  <c r="E108" i="21"/>
  <c r="E103" i="21"/>
  <c r="F128" i="21"/>
  <c r="G118" i="21" s="1"/>
  <c r="F123" i="21"/>
  <c r="F117" i="21"/>
  <c r="F112" i="21"/>
  <c r="F107" i="21"/>
  <c r="E117" i="21"/>
  <c r="F116" i="21"/>
  <c r="E112" i="21"/>
  <c r="F111" i="21"/>
  <c r="E107" i="21"/>
  <c r="F127" i="21"/>
  <c r="G117" i="21" s="1"/>
  <c r="F105" i="21"/>
  <c r="E123" i="21"/>
  <c r="F121" i="21"/>
  <c r="M117" i="21"/>
  <c r="K97" i="21"/>
  <c r="K89" i="21"/>
  <c r="K96" i="21"/>
  <c r="K87" i="21"/>
  <c r="K88" i="21"/>
  <c r="L89" i="21"/>
  <c r="M89" i="21" s="1"/>
  <c r="L90" i="21"/>
  <c r="M90" i="21" s="1"/>
  <c r="Q78" i="21"/>
  <c r="E80" i="21"/>
  <c r="F93" i="21"/>
  <c r="G93" i="21" s="1"/>
  <c r="E96" i="21"/>
  <c r="E88" i="21"/>
  <c r="E91" i="21"/>
  <c r="F92" i="21"/>
  <c r="G92" i="21" s="1"/>
  <c r="E90" i="21"/>
  <c r="E97" i="21"/>
  <c r="F91" i="21"/>
  <c r="G91" i="21" s="1"/>
  <c r="E89" i="21"/>
  <c r="F90" i="21"/>
  <c r="G90" i="21" s="1"/>
  <c r="E93" i="21"/>
  <c r="F97" i="21"/>
  <c r="G97" i="21" s="1"/>
  <c r="E92" i="21"/>
  <c r="L88" i="21"/>
  <c r="M88" i="21" s="1"/>
  <c r="L96" i="21"/>
  <c r="M96" i="21" s="1"/>
  <c r="K92" i="21"/>
  <c r="W78" i="21"/>
  <c r="AD93" i="21"/>
  <c r="AE93" i="21" s="1"/>
  <c r="AC86" i="21"/>
  <c r="AC91" i="21"/>
  <c r="AC93" i="21"/>
  <c r="AD89" i="21"/>
  <c r="AE89" i="21" s="1"/>
  <c r="AC90" i="21"/>
  <c r="AD96" i="21"/>
  <c r="AE96" i="21" s="1"/>
  <c r="AC92" i="21"/>
  <c r="AD88" i="21"/>
  <c r="AE88" i="21" s="1"/>
  <c r="AD90" i="21"/>
  <c r="AE90" i="21" s="1"/>
  <c r="AD97" i="21"/>
  <c r="AE97" i="21" s="1"/>
  <c r="AC89" i="21"/>
  <c r="AC88" i="21"/>
  <c r="AD87" i="21"/>
  <c r="AE87" i="21" s="1"/>
  <c r="AC87" i="21"/>
  <c r="AC97" i="21"/>
  <c r="AC96" i="21"/>
  <c r="L87" i="21"/>
  <c r="M87" i="21" s="1"/>
  <c r="M119" i="21"/>
  <c r="K86" i="21"/>
  <c r="M118" i="21"/>
  <c r="K90" i="21"/>
  <c r="L97" i="21"/>
  <c r="M97" i="21" s="1"/>
  <c r="M116" i="21"/>
  <c r="AC80" i="21"/>
  <c r="X127" i="21" l="1"/>
  <c r="Y117" i="21" s="1"/>
  <c r="X123" i="21"/>
  <c r="X119" i="21"/>
  <c r="X115" i="21"/>
  <c r="X111" i="21"/>
  <c r="X107" i="21"/>
  <c r="X103" i="21"/>
  <c r="W123" i="21"/>
  <c r="W119" i="21"/>
  <c r="W115" i="21"/>
  <c r="W111" i="21"/>
  <c r="W107" i="21"/>
  <c r="W103" i="21"/>
  <c r="X126" i="21"/>
  <c r="Y116" i="21" s="1"/>
  <c r="W121" i="21"/>
  <c r="W116" i="21"/>
  <c r="W110" i="21"/>
  <c r="W105" i="21"/>
  <c r="X125" i="21"/>
  <c r="X120" i="21"/>
  <c r="X114" i="21"/>
  <c r="X109" i="21"/>
  <c r="X104" i="21"/>
  <c r="W120" i="21"/>
  <c r="W114" i="21"/>
  <c r="W109" i="21"/>
  <c r="W104" i="21"/>
  <c r="X124" i="21"/>
  <c r="X118" i="21"/>
  <c r="X113" i="21"/>
  <c r="X108" i="21"/>
  <c r="X102" i="21"/>
  <c r="X129" i="21"/>
  <c r="Y119" i="21" s="1"/>
  <c r="W118" i="21"/>
  <c r="W113" i="21"/>
  <c r="W108" i="21"/>
  <c r="W129" i="21"/>
  <c r="X122" i="21"/>
  <c r="X117" i="21"/>
  <c r="X112" i="21"/>
  <c r="X106" i="21"/>
  <c r="X128" i="21"/>
  <c r="Y118" i="21" s="1"/>
  <c r="W122" i="21"/>
  <c r="W112" i="21"/>
  <c r="X110" i="21"/>
  <c r="W106" i="21"/>
  <c r="X105" i="21"/>
  <c r="X121" i="21"/>
  <c r="W117" i="21"/>
  <c r="X116" i="21"/>
  <c r="R129" i="21"/>
  <c r="S119" i="21" s="1"/>
  <c r="R125" i="21"/>
  <c r="R121" i="21"/>
  <c r="R117" i="21"/>
  <c r="R113" i="21"/>
  <c r="R109" i="21"/>
  <c r="R105" i="21"/>
  <c r="Q129" i="21"/>
  <c r="Q121" i="21"/>
  <c r="Q117" i="21"/>
  <c r="Q113" i="21"/>
  <c r="Q109" i="21"/>
  <c r="Q105" i="21"/>
  <c r="Q119" i="21"/>
  <c r="Q114" i="21"/>
  <c r="Q108" i="21"/>
  <c r="Q103" i="21"/>
  <c r="R128" i="21"/>
  <c r="S118" i="21" s="1"/>
  <c r="R123" i="21"/>
  <c r="R118" i="21"/>
  <c r="R112" i="21"/>
  <c r="R107" i="21"/>
  <c r="R102" i="21"/>
  <c r="Q123" i="21"/>
  <c r="Q118" i="21"/>
  <c r="Q112" i="21"/>
  <c r="Q107" i="21"/>
  <c r="R127" i="21"/>
  <c r="S117" i="21" s="1"/>
  <c r="R122" i="21"/>
  <c r="R116" i="21"/>
  <c r="R111" i="21"/>
  <c r="R106" i="21"/>
  <c r="Q122" i="21"/>
  <c r="Q116" i="21"/>
  <c r="Q111" i="21"/>
  <c r="Q106" i="21"/>
  <c r="R126" i="21"/>
  <c r="S116" i="21" s="1"/>
  <c r="R120" i="21"/>
  <c r="R115" i="21"/>
  <c r="R110" i="21"/>
  <c r="R104" i="21"/>
  <c r="Q120" i="21"/>
  <c r="R119" i="21"/>
  <c r="Q115" i="21"/>
  <c r="R114" i="21"/>
  <c r="Q110" i="21"/>
  <c r="R108" i="21"/>
  <c r="Q104" i="21"/>
  <c r="R124" i="21"/>
  <c r="R103" i="21"/>
  <c r="W87" i="21"/>
  <c r="W97" i="21"/>
  <c r="X88" i="21"/>
  <c r="Y88" i="21" s="1"/>
  <c r="W89" i="21"/>
  <c r="X97" i="21"/>
  <c r="Y97" i="21" s="1"/>
  <c r="X87" i="21"/>
  <c r="Y87" i="21" s="1"/>
  <c r="W80" i="21"/>
  <c r="W96" i="21"/>
  <c r="W92" i="21"/>
  <c r="X89" i="21"/>
  <c r="Y89" i="21" s="1"/>
  <c r="W88" i="21"/>
  <c r="X93" i="21"/>
  <c r="Y93" i="21" s="1"/>
  <c r="X96" i="21"/>
  <c r="Y96" i="21" s="1"/>
  <c r="X90" i="21"/>
  <c r="Y90" i="21" s="1"/>
  <c r="W90" i="21"/>
  <c r="W86" i="21"/>
  <c r="R87" i="21"/>
  <c r="S87" i="21" s="1"/>
  <c r="R90" i="21"/>
  <c r="S90" i="21" s="1"/>
  <c r="Q80" i="21"/>
  <c r="Q89" i="21"/>
  <c r="Q88" i="21"/>
  <c r="Q91" i="21"/>
  <c r="R89" i="21"/>
  <c r="S89" i="21" s="1"/>
  <c r="Q97" i="21"/>
  <c r="R97" i="21"/>
  <c r="S97" i="21" s="1"/>
  <c r="Q93" i="21"/>
  <c r="Q86" i="21"/>
  <c r="R93" i="21"/>
  <c r="S93" i="21" s="1"/>
  <c r="Q96" i="21"/>
  <c r="R88" i="21"/>
  <c r="S88" i="21" s="1"/>
  <c r="Q87" i="21"/>
  <c r="R96" i="21"/>
  <c r="S96" i="21" s="1"/>
  <c r="Q90" i="21"/>
  <c r="Q92" i="21"/>
  <c r="I19" i="13"/>
  <c r="H19" i="13"/>
  <c r="G19" i="13"/>
  <c r="K95" i="21" s="1"/>
  <c r="E19" i="13"/>
  <c r="E95" i="21" s="1"/>
  <c r="F60" i="13"/>
  <c r="L93" i="21" s="1"/>
  <c r="M93" i="21" s="1"/>
  <c r="F59" i="13"/>
  <c r="E91" i="13"/>
  <c r="E10" i="13"/>
  <c r="E86" i="21" s="1"/>
  <c r="I33" i="13"/>
  <c r="I39" i="13"/>
  <c r="I38" i="13"/>
  <c r="I37" i="13"/>
  <c r="I36" i="13"/>
  <c r="I35" i="13"/>
  <c r="I34" i="13"/>
  <c r="I32" i="13"/>
  <c r="I31" i="13"/>
  <c r="I30" i="13"/>
  <c r="I29" i="13"/>
  <c r="I28" i="13"/>
  <c r="I27" i="13"/>
  <c r="I90" i="13"/>
  <c r="I89" i="13"/>
  <c r="I88" i="13"/>
  <c r="I87" i="13"/>
  <c r="I82" i="13"/>
  <c r="I81" i="13"/>
  <c r="I80" i="13"/>
  <c r="I79" i="13"/>
  <c r="I78" i="13"/>
  <c r="I77" i="13"/>
  <c r="I76" i="13"/>
  <c r="I75" i="13"/>
  <c r="I74" i="13"/>
  <c r="I73" i="13"/>
  <c r="I72" i="13"/>
  <c r="I71" i="13"/>
  <c r="I70" i="13"/>
  <c r="I69" i="13"/>
  <c r="I61" i="13"/>
  <c r="H33" i="13"/>
  <c r="H39" i="13"/>
  <c r="H38" i="13"/>
  <c r="H37" i="13"/>
  <c r="H36" i="13"/>
  <c r="H35" i="13"/>
  <c r="H34" i="13"/>
  <c r="H32" i="13"/>
  <c r="H31" i="13"/>
  <c r="H30" i="13"/>
  <c r="H29" i="13"/>
  <c r="H28" i="13"/>
  <c r="H27" i="13"/>
  <c r="H90" i="13"/>
  <c r="H89" i="13"/>
  <c r="H88" i="13"/>
  <c r="H87" i="13"/>
  <c r="H82" i="13"/>
  <c r="H81" i="13"/>
  <c r="H80" i="13"/>
  <c r="H79" i="13"/>
  <c r="H78" i="13"/>
  <c r="H77" i="13"/>
  <c r="H76" i="13"/>
  <c r="H75" i="13"/>
  <c r="H74" i="13"/>
  <c r="H73" i="13"/>
  <c r="H72" i="13"/>
  <c r="H71" i="13"/>
  <c r="H70" i="13"/>
  <c r="H69" i="13"/>
  <c r="H61" i="13"/>
  <c r="AC102" i="21"/>
  <c r="G33" i="13"/>
  <c r="G39" i="13"/>
  <c r="G38" i="13"/>
  <c r="G37" i="13"/>
  <c r="G36" i="13"/>
  <c r="G35" i="13"/>
  <c r="G34" i="13"/>
  <c r="G32" i="13"/>
  <c r="G31" i="13"/>
  <c r="G30" i="13"/>
  <c r="G29" i="13"/>
  <c r="G28" i="13"/>
  <c r="G27" i="13"/>
  <c r="G90" i="13"/>
  <c r="G89" i="13"/>
  <c r="M122" i="21" s="1"/>
  <c r="G88" i="13"/>
  <c r="G87" i="13"/>
  <c r="G82" i="13"/>
  <c r="G81" i="13"/>
  <c r="G80" i="13"/>
  <c r="G79" i="13"/>
  <c r="M112" i="21" s="1"/>
  <c r="G78" i="13"/>
  <c r="M111" i="21" s="1"/>
  <c r="G77" i="13"/>
  <c r="M110" i="21" s="1"/>
  <c r="G76" i="13"/>
  <c r="G75" i="13"/>
  <c r="G74" i="13"/>
  <c r="G73" i="13"/>
  <c r="G72" i="13"/>
  <c r="G71" i="13"/>
  <c r="M104" i="21" s="1"/>
  <c r="G70" i="13"/>
  <c r="G69" i="13"/>
  <c r="G61" i="13"/>
  <c r="AD95" i="21" s="1"/>
  <c r="I7" i="13"/>
  <c r="AC83" i="21" s="1"/>
  <c r="I6" i="13"/>
  <c r="I5" i="13"/>
  <c r="H7" i="13"/>
  <c r="Q83" i="21" s="1"/>
  <c r="H6" i="13"/>
  <c r="Q82" i="21" s="1"/>
  <c r="H5" i="13"/>
  <c r="I18" i="13"/>
  <c r="H18" i="13"/>
  <c r="G18" i="13"/>
  <c r="F18" i="13"/>
  <c r="E18" i="13"/>
  <c r="E94" i="21" s="1"/>
  <c r="F7" i="13"/>
  <c r="K83" i="21" s="1"/>
  <c r="F6" i="13"/>
  <c r="K82" i="21" s="1"/>
  <c r="F5" i="13"/>
  <c r="W81" i="21" s="1"/>
  <c r="E7" i="13"/>
  <c r="E83" i="21" s="1"/>
  <c r="E6" i="13"/>
  <c r="E82" i="21" s="1"/>
  <c r="E5" i="13"/>
  <c r="E81" i="21" s="1"/>
  <c r="F90" i="13"/>
  <c r="F89" i="13"/>
  <c r="F88" i="13"/>
  <c r="F87" i="13"/>
  <c r="F82" i="13"/>
  <c r="F81" i="13"/>
  <c r="F80" i="13"/>
  <c r="F79" i="13"/>
  <c r="F78" i="13"/>
  <c r="F77" i="13"/>
  <c r="F76" i="13"/>
  <c r="F75" i="13"/>
  <c r="F74" i="13"/>
  <c r="F73" i="13"/>
  <c r="F72" i="13"/>
  <c r="F71" i="13"/>
  <c r="F70" i="13"/>
  <c r="F69" i="13"/>
  <c r="F61" i="13"/>
  <c r="F58" i="13"/>
  <c r="E90" i="13"/>
  <c r="E89" i="13"/>
  <c r="E88" i="13"/>
  <c r="E87" i="13"/>
  <c r="G120" i="21" s="1"/>
  <c r="E82" i="13"/>
  <c r="E81" i="13"/>
  <c r="E80" i="13"/>
  <c r="E79" i="13"/>
  <c r="E78" i="13"/>
  <c r="E77" i="13"/>
  <c r="E76" i="13"/>
  <c r="E75" i="13"/>
  <c r="E74" i="13"/>
  <c r="G107" i="21" s="1"/>
  <c r="E73" i="13"/>
  <c r="E72" i="13"/>
  <c r="E71" i="13"/>
  <c r="E70" i="13"/>
  <c r="E69" i="13"/>
  <c r="F102" i="21" s="1"/>
  <c r="E62" i="13"/>
  <c r="E61" i="13"/>
  <c r="F94" i="21" s="1"/>
  <c r="G94" i="21" s="1"/>
  <c r="E55" i="13"/>
  <c r="E54" i="13"/>
  <c r="E53" i="13"/>
  <c r="F33" i="13"/>
  <c r="F32" i="13"/>
  <c r="F31" i="13"/>
  <c r="F30" i="13"/>
  <c r="F29" i="13"/>
  <c r="F28" i="13"/>
  <c r="F27" i="13"/>
  <c r="F39" i="13"/>
  <c r="F38" i="13"/>
  <c r="F37" i="13"/>
  <c r="F36" i="13"/>
  <c r="F35" i="13"/>
  <c r="F34" i="13"/>
  <c r="E38" i="13"/>
  <c r="E37" i="13"/>
  <c r="E36" i="13"/>
  <c r="E35" i="13"/>
  <c r="E34" i="13"/>
  <c r="E33" i="13"/>
  <c r="E32" i="13"/>
  <c r="E31" i="13"/>
  <c r="E30" i="13"/>
  <c r="E29" i="13"/>
  <c r="E28" i="13"/>
  <c r="E27" i="13"/>
  <c r="E102" i="21"/>
  <c r="F17" i="13"/>
  <c r="Q102" i="21" l="1"/>
  <c r="W102" i="21"/>
  <c r="Y121" i="21"/>
  <c r="Y109" i="21"/>
  <c r="AE95" i="21"/>
  <c r="M86" i="21"/>
  <c r="G122" i="21"/>
  <c r="M113" i="21"/>
  <c r="G110" i="21"/>
  <c r="M105" i="21"/>
  <c r="G123" i="21"/>
  <c r="M123" i="21"/>
  <c r="AE86" i="21"/>
  <c r="Y86" i="21"/>
  <c r="F87" i="21"/>
  <c r="G87" i="21" s="1"/>
  <c r="G106" i="21"/>
  <c r="G114" i="21"/>
  <c r="L92" i="21"/>
  <c r="M92" i="21" s="1"/>
  <c r="R95" i="21"/>
  <c r="S95" i="21" s="1"/>
  <c r="F88" i="21"/>
  <c r="G88" i="21" s="1"/>
  <c r="F89" i="21"/>
  <c r="G89" i="21" s="1"/>
  <c r="S86" i="21"/>
  <c r="G112" i="21"/>
  <c r="G105" i="21"/>
  <c r="X94" i="21"/>
  <c r="Y94" i="21" s="1"/>
  <c r="L95" i="21"/>
  <c r="G86" i="21"/>
  <c r="G108" i="21"/>
  <c r="X95" i="21"/>
  <c r="G111" i="21"/>
  <c r="G104" i="21"/>
  <c r="G113" i="21"/>
  <c r="G115" i="21"/>
  <c r="F95" i="21"/>
  <c r="F96" i="21"/>
  <c r="G96" i="21" s="1"/>
  <c r="G109" i="21"/>
  <c r="G121" i="21"/>
  <c r="M106" i="21"/>
  <c r="M114" i="21"/>
  <c r="M115" i="21"/>
  <c r="M107" i="21"/>
  <c r="Y110" i="21"/>
  <c r="S123" i="21"/>
  <c r="Y123" i="21"/>
  <c r="K94" i="21"/>
  <c r="M108" i="21"/>
  <c r="M120" i="21"/>
  <c r="S107" i="21"/>
  <c r="S115" i="21"/>
  <c r="Y122" i="21"/>
  <c r="S111" i="21"/>
  <c r="AE110" i="21"/>
  <c r="AE122" i="21"/>
  <c r="Y111" i="21"/>
  <c r="AE111" i="21"/>
  <c r="AE123" i="21"/>
  <c r="W93" i="21"/>
  <c r="K93" i="21"/>
  <c r="Y107" i="21"/>
  <c r="Y115" i="21"/>
  <c r="L94" i="21"/>
  <c r="M94" i="21" s="1"/>
  <c r="M109" i="21"/>
  <c r="M121" i="21"/>
  <c r="S105" i="21"/>
  <c r="S113" i="21"/>
  <c r="AE104" i="21"/>
  <c r="S109" i="21"/>
  <c r="Y105" i="21"/>
  <c r="Y113" i="21"/>
  <c r="W94" i="21"/>
  <c r="S106" i="21"/>
  <c r="S114" i="21"/>
  <c r="AE105" i="21"/>
  <c r="AE113" i="21"/>
  <c r="AE106" i="21"/>
  <c r="AE114" i="21"/>
  <c r="Y114" i="21"/>
  <c r="Q94" i="21"/>
  <c r="S108" i="21"/>
  <c r="S120" i="21"/>
  <c r="AE107" i="21"/>
  <c r="AE115" i="21"/>
  <c r="S110" i="21"/>
  <c r="S104" i="21"/>
  <c r="Y108" i="21"/>
  <c r="Y120" i="21"/>
  <c r="AC94" i="21"/>
  <c r="R94" i="21"/>
  <c r="S94" i="21" s="1"/>
  <c r="S121" i="21"/>
  <c r="AE108" i="21"/>
  <c r="AE120" i="21"/>
  <c r="Y104" i="21"/>
  <c r="Y106" i="21"/>
  <c r="S122" i="21"/>
  <c r="AD94" i="21"/>
  <c r="AE94" i="21" s="1"/>
  <c r="AE109" i="21"/>
  <c r="AE121" i="21"/>
  <c r="Q95" i="21"/>
  <c r="AC95" i="21"/>
  <c r="Q81" i="21"/>
  <c r="S112" i="21"/>
  <c r="AE112" i="21"/>
  <c r="Y112" i="21"/>
  <c r="W82" i="21"/>
  <c r="W83" i="21"/>
  <c r="AC82" i="21"/>
  <c r="AC81" i="21"/>
  <c r="W95" i="21"/>
  <c r="X92" i="21"/>
  <c r="Y92" i="21" s="1"/>
  <c r="AD92" i="21"/>
  <c r="AE92" i="21" s="1"/>
  <c r="R91" i="21"/>
  <c r="S91" i="21" s="1"/>
  <c r="AD91" i="21"/>
  <c r="AE91" i="21" s="1"/>
  <c r="R92" i="21"/>
  <c r="S92" i="21" s="1"/>
  <c r="W91" i="21"/>
  <c r="K91" i="21"/>
  <c r="X91" i="21"/>
  <c r="Y91" i="21" s="1"/>
  <c r="L91" i="21"/>
  <c r="M91" i="21" s="1"/>
  <c r="E3" i="13"/>
  <c r="F3" i="13" s="1"/>
  <c r="CO15" i="7"/>
  <c r="CN15" i="7"/>
  <c r="CK15" i="7"/>
  <c r="CJ15" i="7"/>
  <c r="CH15" i="7"/>
  <c r="CG15" i="7"/>
  <c r="BZ15" i="7"/>
  <c r="CO19" i="7"/>
  <c r="CO18" i="7"/>
  <c r="CO17" i="7"/>
  <c r="CO16" i="7"/>
  <c r="CN19" i="7"/>
  <c r="CN18" i="7"/>
  <c r="CN17" i="7"/>
  <c r="CN16" i="7"/>
  <c r="F67" i="21" l="1"/>
  <c r="M95" i="21"/>
  <c r="F53" i="21"/>
  <c r="F30" i="21"/>
  <c r="F55" i="21"/>
  <c r="F17" i="21"/>
  <c r="Y95" i="21"/>
  <c r="F12" i="21"/>
  <c r="F25" i="21"/>
  <c r="F44" i="21"/>
  <c r="F49" i="21"/>
  <c r="F20" i="21"/>
  <c r="F31" i="21"/>
  <c r="F72" i="21"/>
  <c r="F43" i="21"/>
  <c r="F42" i="21"/>
  <c r="F13" i="21"/>
  <c r="F58" i="21"/>
  <c r="F18" i="21"/>
  <c r="F51" i="21"/>
  <c r="F14" i="21"/>
  <c r="F6" i="21"/>
  <c r="F24" i="21"/>
  <c r="F16" i="21"/>
  <c r="F64" i="21"/>
  <c r="F56" i="21"/>
  <c r="F57" i="21"/>
  <c r="F21" i="21"/>
  <c r="F62" i="21"/>
  <c r="F68" i="21"/>
  <c r="F10" i="21"/>
  <c r="F65" i="21"/>
  <c r="F63" i="21"/>
  <c r="F7" i="21"/>
  <c r="F40" i="21"/>
  <c r="F45" i="21"/>
  <c r="F69" i="21"/>
  <c r="F50" i="21"/>
  <c r="F59" i="21"/>
  <c r="F5" i="21"/>
  <c r="F28" i="21"/>
  <c r="F61" i="21"/>
  <c r="F73" i="21"/>
  <c r="G95" i="21"/>
  <c r="F66" i="21"/>
  <c r="F15" i="21"/>
  <c r="F60" i="21"/>
  <c r="F71" i="21"/>
  <c r="F11" i="21"/>
  <c r="F54" i="21"/>
  <c r="F8" i="21"/>
  <c r="F26" i="21"/>
  <c r="F70" i="21"/>
  <c r="F9" i="21"/>
  <c r="F19" i="21"/>
  <c r="F22" i="21"/>
  <c r="F23" i="21"/>
  <c r="F36" i="21"/>
  <c r="F37" i="21"/>
  <c r="F38" i="21"/>
  <c r="F29" i="21"/>
  <c r="F33" i="21"/>
  <c r="F27" i="21"/>
  <c r="F52" i="21"/>
  <c r="F32" i="21"/>
  <c r="F34" i="21"/>
  <c r="F46" i="21"/>
  <c r="F47" i="21"/>
  <c r="F48" i="21"/>
  <c r="F39" i="21"/>
  <c r="F41" i="21"/>
  <c r="F35" i="21"/>
  <c r="X69" i="21"/>
  <c r="X61" i="21"/>
  <c r="X53" i="21"/>
  <c r="X45" i="21"/>
  <c r="X68" i="21"/>
  <c r="X60" i="21"/>
  <c r="X52" i="21"/>
  <c r="X44" i="21"/>
  <c r="X36" i="21"/>
  <c r="X28" i="21"/>
  <c r="X20" i="21"/>
  <c r="X12" i="21"/>
  <c r="X67" i="21"/>
  <c r="X66" i="21"/>
  <c r="X58" i="21"/>
  <c r="X50" i="21"/>
  <c r="X42" i="21"/>
  <c r="X34" i="21"/>
  <c r="X26" i="21"/>
  <c r="X18" i="21"/>
  <c r="X10" i="21"/>
  <c r="X73" i="21"/>
  <c r="X59" i="21"/>
  <c r="X47" i="21"/>
  <c r="X35" i="21"/>
  <c r="X24" i="21"/>
  <c r="X14" i="21"/>
  <c r="X5" i="21"/>
  <c r="X72" i="21"/>
  <c r="X57" i="21"/>
  <c r="X46" i="21"/>
  <c r="X33" i="21"/>
  <c r="X23" i="21"/>
  <c r="X13" i="21"/>
  <c r="X15" i="21"/>
  <c r="X71" i="21"/>
  <c r="X56" i="21"/>
  <c r="X43" i="21"/>
  <c r="X32" i="21"/>
  <c r="X22" i="21"/>
  <c r="X11" i="21"/>
  <c r="X48" i="21"/>
  <c r="X70" i="21"/>
  <c r="X55" i="21"/>
  <c r="X41" i="21"/>
  <c r="X31" i="21"/>
  <c r="X21" i="21"/>
  <c r="X9" i="21"/>
  <c r="X25" i="21"/>
  <c r="X65" i="21"/>
  <c r="X54" i="21"/>
  <c r="X40" i="21"/>
  <c r="X30" i="21"/>
  <c r="X19" i="21"/>
  <c r="X8" i="21"/>
  <c r="X37" i="21"/>
  <c r="X64" i="21"/>
  <c r="X51" i="21"/>
  <c r="X39" i="21"/>
  <c r="X29" i="21"/>
  <c r="X17" i="21"/>
  <c r="X7" i="21"/>
  <c r="X63" i="21"/>
  <c r="X49" i="21"/>
  <c r="X38" i="21"/>
  <c r="X27" i="21"/>
  <c r="X16" i="21"/>
  <c r="X6" i="21"/>
  <c r="X62" i="21"/>
  <c r="L70" i="21"/>
  <c r="L62" i="21"/>
  <c r="L54" i="21"/>
  <c r="L46" i="21"/>
  <c r="L38" i="21"/>
  <c r="L30" i="21"/>
  <c r="L22" i="21"/>
  <c r="L14" i="21"/>
  <c r="L6" i="21"/>
  <c r="L68" i="21"/>
  <c r="L60" i="21"/>
  <c r="L52" i="21"/>
  <c r="L44" i="21"/>
  <c r="L36" i="21"/>
  <c r="L28" i="21"/>
  <c r="L20" i="21"/>
  <c r="L12" i="21"/>
  <c r="L66" i="21"/>
  <c r="L56" i="21"/>
  <c r="L45" i="21"/>
  <c r="L34" i="21"/>
  <c r="L24" i="21"/>
  <c r="L13" i="21"/>
  <c r="L37" i="21"/>
  <c r="L35" i="21"/>
  <c r="L65" i="21"/>
  <c r="L55" i="21"/>
  <c r="L43" i="21"/>
  <c r="L33" i="21"/>
  <c r="L23" i="21"/>
  <c r="L11" i="21"/>
  <c r="L47" i="21"/>
  <c r="L64" i="21"/>
  <c r="L53" i="21"/>
  <c r="L42" i="21"/>
  <c r="L32" i="21"/>
  <c r="L21" i="21"/>
  <c r="L10" i="21"/>
  <c r="L5" i="21"/>
  <c r="L67" i="21"/>
  <c r="L73" i="21"/>
  <c r="L63" i="21"/>
  <c r="L51" i="21"/>
  <c r="L41" i="21"/>
  <c r="L31" i="21"/>
  <c r="L19" i="21"/>
  <c r="L9" i="21"/>
  <c r="L16" i="21"/>
  <c r="L15" i="21"/>
  <c r="L72" i="21"/>
  <c r="L61" i="21"/>
  <c r="L50" i="21"/>
  <c r="L40" i="21"/>
  <c r="L29" i="21"/>
  <c r="L18" i="21"/>
  <c r="L8" i="21"/>
  <c r="L71" i="21"/>
  <c r="L59" i="21"/>
  <c r="L49" i="21"/>
  <c r="L39" i="21"/>
  <c r="L27" i="21"/>
  <c r="L17" i="21"/>
  <c r="L7" i="21"/>
  <c r="L25" i="21"/>
  <c r="L69" i="21"/>
  <c r="L58" i="21"/>
  <c r="L48" i="21"/>
  <c r="L26" i="21"/>
  <c r="L57" i="21"/>
  <c r="AD73" i="21"/>
  <c r="AD65" i="21"/>
  <c r="AD57" i="21"/>
  <c r="AD49" i="21"/>
  <c r="AD41" i="21"/>
  <c r="AD33" i="21"/>
  <c r="AD25" i="21"/>
  <c r="AD17" i="21"/>
  <c r="AD72" i="21"/>
  <c r="AD64" i="21"/>
  <c r="AD56" i="21"/>
  <c r="AD48" i="21"/>
  <c r="AD40" i="21"/>
  <c r="AD32" i="21"/>
  <c r="AD24" i="21"/>
  <c r="AD16" i="21"/>
  <c r="AD8" i="21"/>
  <c r="AD71" i="21"/>
  <c r="AD63" i="21"/>
  <c r="AD55" i="21"/>
  <c r="AD47" i="21"/>
  <c r="AD39" i="21"/>
  <c r="AD31" i="21"/>
  <c r="AD23" i="21"/>
  <c r="AD15" i="21"/>
  <c r="AD7" i="21"/>
  <c r="AD62" i="21"/>
  <c r="AD54" i="21"/>
  <c r="AD46" i="21"/>
  <c r="AD38" i="21"/>
  <c r="AD30" i="21"/>
  <c r="AD22" i="21"/>
  <c r="AD6" i="21"/>
  <c r="AD70" i="21"/>
  <c r="AD14" i="21"/>
  <c r="AD69" i="21"/>
  <c r="AD61" i="21"/>
  <c r="AD53" i="21"/>
  <c r="AD45" i="21"/>
  <c r="AD37" i="21"/>
  <c r="AD29" i="21"/>
  <c r="AD21" i="21"/>
  <c r="AD13" i="21"/>
  <c r="AD5" i="21"/>
  <c r="AD68" i="21"/>
  <c r="AD67" i="21"/>
  <c r="AD44" i="21"/>
  <c r="AD26" i="21"/>
  <c r="AD9" i="21"/>
  <c r="AD66" i="21"/>
  <c r="AD43" i="21"/>
  <c r="AD20" i="21"/>
  <c r="AD60" i="21"/>
  <c r="AD42" i="21"/>
  <c r="AD19" i="21"/>
  <c r="AD59" i="21"/>
  <c r="AD36" i="21"/>
  <c r="AD18" i="21"/>
  <c r="AD58" i="21"/>
  <c r="AD35" i="21"/>
  <c r="AD12" i="21"/>
  <c r="AD52" i="21"/>
  <c r="AD34" i="21"/>
  <c r="AD11" i="21"/>
  <c r="AD27" i="21"/>
  <c r="AD51" i="21"/>
  <c r="AD28" i="21"/>
  <c r="AD10" i="21"/>
  <c r="AD50" i="21"/>
  <c r="R73" i="21"/>
  <c r="R65" i="21"/>
  <c r="R57" i="21"/>
  <c r="R49" i="21"/>
  <c r="R41" i="21"/>
  <c r="R33" i="21"/>
  <c r="R25" i="21"/>
  <c r="R17" i="21"/>
  <c r="R9" i="21"/>
  <c r="R71" i="21"/>
  <c r="R63" i="21"/>
  <c r="R55" i="21"/>
  <c r="R47" i="21"/>
  <c r="R39" i="21"/>
  <c r="R31" i="21"/>
  <c r="R23" i="21"/>
  <c r="R15" i="21"/>
  <c r="R7" i="21"/>
  <c r="R72" i="21"/>
  <c r="R61" i="21"/>
  <c r="R51" i="21"/>
  <c r="R40" i="21"/>
  <c r="R29" i="21"/>
  <c r="R19" i="21"/>
  <c r="R8" i="21"/>
  <c r="R30" i="21"/>
  <c r="R70" i="21"/>
  <c r="R60" i="21"/>
  <c r="R50" i="21"/>
  <c r="R38" i="21"/>
  <c r="R28" i="21"/>
  <c r="R18" i="21"/>
  <c r="R6" i="21"/>
  <c r="R69" i="21"/>
  <c r="R59" i="21"/>
  <c r="R48" i="21"/>
  <c r="R37" i="21"/>
  <c r="R27" i="21"/>
  <c r="R16" i="21"/>
  <c r="R5" i="21"/>
  <c r="R68" i="21"/>
  <c r="R58" i="21"/>
  <c r="R46" i="21"/>
  <c r="R36" i="21"/>
  <c r="R26" i="21"/>
  <c r="R14" i="21"/>
  <c r="R20" i="21"/>
  <c r="R67" i="21"/>
  <c r="R56" i="21"/>
  <c r="R45" i="21"/>
  <c r="R35" i="21"/>
  <c r="R24" i="21"/>
  <c r="R13" i="21"/>
  <c r="R10" i="21"/>
  <c r="R66" i="21"/>
  <c r="R54" i="21"/>
  <c r="R44" i="21"/>
  <c r="R34" i="21"/>
  <c r="R22" i="21"/>
  <c r="R12" i="21"/>
  <c r="R52" i="21"/>
  <c r="R64" i="21"/>
  <c r="R53" i="21"/>
  <c r="R43" i="21"/>
  <c r="R32" i="21"/>
  <c r="R21" i="21"/>
  <c r="R11" i="21"/>
  <c r="R62" i="21"/>
  <c r="R42" i="21"/>
  <c r="CB16" i="7"/>
  <c r="CM17" i="7"/>
  <c r="CM19" i="7"/>
  <c r="CM18" i="7"/>
  <c r="CA19" i="7"/>
  <c r="CB15" i="7"/>
  <c r="CB17" i="7"/>
  <c r="CA15" i="7"/>
  <c r="CB18" i="7"/>
  <c r="CA16" i="7"/>
  <c r="CA17" i="7"/>
  <c r="CM15" i="7"/>
  <c r="D7" i="7" s="1"/>
  <c r="CA18" i="7"/>
  <c r="CM16" i="7"/>
  <c r="I3" i="13"/>
  <c r="H3" i="13"/>
  <c r="G3" i="13"/>
  <c r="L79" i="21" s="1"/>
  <c r="R79" i="21" l="1"/>
  <c r="X79" i="21"/>
  <c r="AD79" i="21"/>
  <c r="D58" i="13"/>
  <c r="I2" i="13"/>
  <c r="H2" i="13"/>
  <c r="G2" i="13"/>
  <c r="F2" i="13"/>
  <c r="X78" i="21" s="1"/>
  <c r="E2" i="13"/>
  <c r="CK19" i="7"/>
  <c r="CK18" i="7"/>
  <c r="CK17" i="7"/>
  <c r="CK16" i="7"/>
  <c r="CJ19" i="7"/>
  <c r="CJ18" i="7"/>
  <c r="CJ17" i="7"/>
  <c r="CJ16" i="7"/>
  <c r="CH19" i="7"/>
  <c r="CH18" i="7"/>
  <c r="CH17" i="7"/>
  <c r="CH16" i="7"/>
  <c r="CG19" i="7"/>
  <c r="CG18" i="7"/>
  <c r="CG17" i="7"/>
  <c r="CG16" i="7"/>
  <c r="F49" i="7"/>
  <c r="G49" i="7"/>
  <c r="H49" i="7"/>
  <c r="I49" i="7"/>
  <c r="J49" i="7"/>
  <c r="J3" i="17"/>
  <c r="K3" i="17"/>
  <c r="L78" i="21" l="1"/>
  <c r="R78" i="21"/>
  <c r="AD78" i="21"/>
  <c r="AW12" i="12"/>
  <c r="CE12" i="12" s="1"/>
  <c r="AG10" i="12"/>
  <c r="BZ19" i="7" s="1"/>
  <c r="AA10" i="12"/>
  <c r="BZ18" i="7" s="1"/>
  <c r="U10" i="12"/>
  <c r="BZ17" i="7" s="1"/>
  <c r="O10" i="12"/>
  <c r="D3" i="17"/>
  <c r="U3" i="17"/>
  <c r="V3" i="17"/>
  <c r="W3" i="17"/>
  <c r="X3" i="17"/>
  <c r="T3" i="17"/>
  <c r="CE17" i="7" l="1"/>
  <c r="CD17" i="7"/>
  <c r="CE19" i="7"/>
  <c r="CD19" i="7"/>
  <c r="CE18" i="7"/>
  <c r="CD18" i="7"/>
  <c r="CI17" i="7"/>
  <c r="CL17" i="7"/>
  <c r="CF17" i="7"/>
  <c r="CC17" i="7"/>
  <c r="CC18" i="7"/>
  <c r="CL18" i="7"/>
  <c r="CF18" i="7"/>
  <c r="CI18" i="7"/>
  <c r="CL19" i="7"/>
  <c r="CF19" i="7"/>
  <c r="CI19" i="7"/>
  <c r="CC19" i="7"/>
  <c r="BZ16" i="7"/>
  <c r="AH9" i="7" s="1"/>
  <c r="AG9" i="7" s="1"/>
  <c r="G50" i="13" s="1"/>
  <c r="O12" i="12"/>
  <c r="BC12" i="12" s="1"/>
  <c r="CF12" i="12" s="1"/>
  <c r="R11" i="7"/>
  <c r="C10" i="7"/>
  <c r="R10" i="7"/>
  <c r="F8" i="13" s="1"/>
  <c r="C22" i="7"/>
  <c r="E67" i="13" s="1"/>
  <c r="F100" i="21" s="1"/>
  <c r="AW22" i="7"/>
  <c r="R23" i="7"/>
  <c r="BK23" i="7"/>
  <c r="AZ22" i="7"/>
  <c r="AV23" i="7"/>
  <c r="AW9" i="7"/>
  <c r="AV9" i="7" s="1"/>
  <c r="H50" i="13" s="1"/>
  <c r="D20" i="7"/>
  <c r="AV10" i="7"/>
  <c r="H8" i="13" s="1"/>
  <c r="AZ23" i="7"/>
  <c r="S9" i="7"/>
  <c r="R9" i="7" s="1"/>
  <c r="BL8" i="7"/>
  <c r="BK8" i="7" s="1"/>
  <c r="I49" i="13" s="1"/>
  <c r="D22" i="7"/>
  <c r="AW20" i="7"/>
  <c r="BO22" i="7"/>
  <c r="BK20" i="7"/>
  <c r="BO23" i="7"/>
  <c r="BL7" i="7"/>
  <c r="BK7" i="7" s="1"/>
  <c r="I48" i="13" s="1"/>
  <c r="D8" i="7"/>
  <c r="C8" i="7" s="1"/>
  <c r="AV22" i="7"/>
  <c r="BL23" i="7"/>
  <c r="S7" i="7"/>
  <c r="R7" i="7" s="1"/>
  <c r="C7" i="7" l="1"/>
  <c r="E48" i="13" s="1"/>
  <c r="E124" i="21" s="1"/>
  <c r="BK22" i="7"/>
  <c r="D23" i="7"/>
  <c r="AG10" i="7"/>
  <c r="G8" i="13" s="1"/>
  <c r="E8" i="13"/>
  <c r="E84" i="21" s="1"/>
  <c r="AW7" i="7"/>
  <c r="AV7" i="7" s="1"/>
  <c r="H48" i="13" s="1"/>
  <c r="AC126" i="21"/>
  <c r="W126" i="21"/>
  <c r="Q126" i="21"/>
  <c r="BK10" i="7"/>
  <c r="R22" i="7"/>
  <c r="BL9" i="7"/>
  <c r="BK9" i="7" s="1"/>
  <c r="I50" i="13" s="1"/>
  <c r="G23" i="7"/>
  <c r="AZ20" i="7"/>
  <c r="H24" i="13"/>
  <c r="I65" i="13"/>
  <c r="AG20" i="7"/>
  <c r="G65" i="13" s="1"/>
  <c r="BL22" i="7"/>
  <c r="I24" i="13" s="1"/>
  <c r="AG22" i="7"/>
  <c r="G67" i="13" s="1"/>
  <c r="AW8" i="7"/>
  <c r="AV8" i="7" s="1"/>
  <c r="H49" i="13" s="1"/>
  <c r="AH20" i="7"/>
  <c r="I25" i="13"/>
  <c r="CD16" i="7"/>
  <c r="R21" i="7" s="1"/>
  <c r="CE16" i="7"/>
  <c r="D21" i="7"/>
  <c r="C20" i="7"/>
  <c r="E65" i="13" s="1"/>
  <c r="F98" i="21" s="1"/>
  <c r="G98" i="21" s="1"/>
  <c r="CC16" i="7"/>
  <c r="AK20" i="7" s="1"/>
  <c r="S21" i="7"/>
  <c r="BO21" i="7"/>
  <c r="AG21" i="7"/>
  <c r="CL16" i="7"/>
  <c r="AK23" i="7" s="1"/>
  <c r="CF16" i="7"/>
  <c r="AK21" i="7" s="1"/>
  <c r="AH21" i="7"/>
  <c r="BL21" i="7"/>
  <c r="V21" i="7"/>
  <c r="BK21" i="7"/>
  <c r="AZ21" i="7"/>
  <c r="CB19" i="7"/>
  <c r="S20" i="7" s="1"/>
  <c r="AW21" i="7"/>
  <c r="CI16" i="7"/>
  <c r="AK22" i="7" s="1"/>
  <c r="C21" i="7"/>
  <c r="AV21" i="7"/>
  <c r="G20" i="7"/>
  <c r="G21" i="7"/>
  <c r="V22" i="7"/>
  <c r="C11" i="7"/>
  <c r="E52" i="13" s="1"/>
  <c r="E128" i="21" s="1"/>
  <c r="BL20" i="7"/>
  <c r="AV20" i="7"/>
  <c r="AH7" i="7"/>
  <c r="AG7" i="7" s="1"/>
  <c r="G48" i="13" s="1"/>
  <c r="S8" i="7"/>
  <c r="R8" i="7" s="1"/>
  <c r="F49" i="13" s="1"/>
  <c r="K125" i="21" s="1"/>
  <c r="AG11" i="7"/>
  <c r="G9" i="13" s="1"/>
  <c r="S22" i="7"/>
  <c r="S23" i="7"/>
  <c r="AH23" i="7"/>
  <c r="BK11" i="7"/>
  <c r="I52" i="13" s="1"/>
  <c r="BO20" i="7"/>
  <c r="AH22" i="7"/>
  <c r="AH8" i="7"/>
  <c r="AG8" i="7" s="1"/>
  <c r="G49" i="13" s="1"/>
  <c r="D9" i="7"/>
  <c r="C9" i="7" s="1"/>
  <c r="E50" i="13" s="1"/>
  <c r="E126" i="21" s="1"/>
  <c r="G22" i="7"/>
  <c r="E24" i="13" s="1"/>
  <c r="E100" i="21" s="1"/>
  <c r="V20" i="7"/>
  <c r="AW23" i="7"/>
  <c r="H25" i="13" s="1"/>
  <c r="AG23" i="7"/>
  <c r="G68" i="13" s="1"/>
  <c r="C23" i="7"/>
  <c r="E68" i="13" s="1"/>
  <c r="AV11" i="7"/>
  <c r="H52" i="13" s="1"/>
  <c r="R20" i="7"/>
  <c r="F81" i="21"/>
  <c r="F9" i="13"/>
  <c r="F52" i="13"/>
  <c r="K128" i="21" s="1"/>
  <c r="E51" i="13"/>
  <c r="I67" i="13"/>
  <c r="I68" i="13"/>
  <c r="H67" i="13"/>
  <c r="H68" i="13"/>
  <c r="G51" i="13"/>
  <c r="H51" i="13"/>
  <c r="F68" i="13"/>
  <c r="L101" i="21" s="1"/>
  <c r="F50" i="13"/>
  <c r="K126" i="21" s="1"/>
  <c r="F51" i="13"/>
  <c r="K127" i="21" s="1"/>
  <c r="E49" i="13"/>
  <c r="E125" i="21" s="1"/>
  <c r="F67" i="13"/>
  <c r="L100" i="21" s="1"/>
  <c r="F48" i="13"/>
  <c r="K124" i="21" s="1"/>
  <c r="U12" i="12"/>
  <c r="BI12" i="12" s="1"/>
  <c r="CG12" i="12" s="1"/>
  <c r="E127" i="21" l="1"/>
  <c r="F84" i="21"/>
  <c r="I51" i="13"/>
  <c r="I8" i="13"/>
  <c r="I22" i="13"/>
  <c r="AC127" i="21"/>
  <c r="Q127" i="21"/>
  <c r="W127" i="21"/>
  <c r="AD100" i="21"/>
  <c r="X100" i="21"/>
  <c r="Y100" i="21" s="1"/>
  <c r="R100" i="21"/>
  <c r="AC125" i="21"/>
  <c r="W125" i="21"/>
  <c r="Q125" i="21"/>
  <c r="AC124" i="21"/>
  <c r="Q124" i="21"/>
  <c r="W124" i="21"/>
  <c r="G103" i="21"/>
  <c r="F101" i="21"/>
  <c r="G101" i="21" s="1"/>
  <c r="AD101" i="21"/>
  <c r="AE101" i="21" s="1"/>
  <c r="R101" i="21"/>
  <c r="S101" i="21" s="1"/>
  <c r="X101" i="21"/>
  <c r="Y101" i="21" s="1"/>
  <c r="E23" i="13"/>
  <c r="E99" i="21" s="1"/>
  <c r="E66" i="13"/>
  <c r="F99" i="21" s="1"/>
  <c r="F66" i="13"/>
  <c r="L99" i="21" s="1"/>
  <c r="M99" i="21" s="1"/>
  <c r="F23" i="13"/>
  <c r="K99" i="21" s="1"/>
  <c r="I23" i="13"/>
  <c r="I66" i="13"/>
  <c r="G66" i="13"/>
  <c r="G23" i="13"/>
  <c r="F24" i="13"/>
  <c r="K100" i="21" s="1"/>
  <c r="H66" i="13"/>
  <c r="H23" i="13"/>
  <c r="M102" i="21"/>
  <c r="M103" i="21"/>
  <c r="G84" i="21"/>
  <c r="AE103" i="21"/>
  <c r="S103" i="21"/>
  <c r="Y103" i="21"/>
  <c r="L86" i="21"/>
  <c r="S102" i="21"/>
  <c r="AE102" i="21"/>
  <c r="Y102" i="21"/>
  <c r="G102" i="21"/>
  <c r="F85" i="21"/>
  <c r="G85" i="21" s="1"/>
  <c r="F86" i="21"/>
  <c r="G24" i="13"/>
  <c r="H65" i="13"/>
  <c r="H22" i="13"/>
  <c r="G22" i="13"/>
  <c r="Q98" i="21" s="1"/>
  <c r="V23" i="7"/>
  <c r="F25" i="13" s="1"/>
  <c r="K101" i="21" s="1"/>
  <c r="F65" i="13"/>
  <c r="L98" i="21" s="1"/>
  <c r="M98" i="21" s="1"/>
  <c r="F22" i="13"/>
  <c r="K98" i="21" s="1"/>
  <c r="E25" i="13"/>
  <c r="E101" i="21" s="1"/>
  <c r="G25" i="13"/>
  <c r="E22" i="13"/>
  <c r="E98" i="21" s="1"/>
  <c r="I9" i="13"/>
  <c r="E9" i="13"/>
  <c r="E85" i="21" s="1"/>
  <c r="G52" i="13"/>
  <c r="H9" i="13"/>
  <c r="AC85" i="21" s="1"/>
  <c r="R83" i="21"/>
  <c r="S83" i="21" s="1"/>
  <c r="R82" i="21"/>
  <c r="S82" i="21" s="1"/>
  <c r="Q85" i="21"/>
  <c r="R81" i="21"/>
  <c r="S81" i="21" s="1"/>
  <c r="G81" i="21"/>
  <c r="M101" i="21"/>
  <c r="L83" i="21"/>
  <c r="M83" i="21" s="1"/>
  <c r="L82" i="21"/>
  <c r="M82" i="21" s="1"/>
  <c r="M84" i="21"/>
  <c r="K85" i="21"/>
  <c r="L85" i="21"/>
  <c r="M85" i="21" s="1"/>
  <c r="L81" i="21"/>
  <c r="M81" i="21" s="1"/>
  <c r="AD81" i="21"/>
  <c r="AE81" i="21" s="1"/>
  <c r="AD83" i="21"/>
  <c r="AE83" i="21" s="1"/>
  <c r="AD82" i="21"/>
  <c r="AE82" i="21" s="1"/>
  <c r="X84" i="21"/>
  <c r="Y84" i="21" s="1"/>
  <c r="AD84" i="21"/>
  <c r="AE84" i="21" s="1"/>
  <c r="R84" i="21"/>
  <c r="S84" i="21" s="1"/>
  <c r="W85" i="21"/>
  <c r="Q84" i="21"/>
  <c r="AC84" i="21"/>
  <c r="X98" i="21"/>
  <c r="Y98" i="21" s="1"/>
  <c r="W84" i="21"/>
  <c r="AD98" i="21"/>
  <c r="AE98" i="21" s="1"/>
  <c r="R98" i="21"/>
  <c r="S98" i="21" s="1"/>
  <c r="X81" i="21"/>
  <c r="F82" i="21"/>
  <c r="F83" i="21"/>
  <c r="X82" i="21"/>
  <c r="Y82" i="21" s="1"/>
  <c r="X83" i="21"/>
  <c r="Y83" i="21" s="1"/>
  <c r="AA12" i="12"/>
  <c r="BO12" i="12" s="1"/>
  <c r="CH12" i="12" s="1"/>
  <c r="AC101" i="21" l="1"/>
  <c r="W101" i="21"/>
  <c r="Q101" i="21"/>
  <c r="AC100" i="21"/>
  <c r="Q100" i="21"/>
  <c r="W100" i="21"/>
  <c r="AC128" i="21"/>
  <c r="W128" i="21"/>
  <c r="Q128" i="21"/>
  <c r="Q99" i="21"/>
  <c r="W99" i="21"/>
  <c r="AC99" i="21"/>
  <c r="G100" i="21"/>
  <c r="G99" i="21"/>
  <c r="AE100" i="21"/>
  <c r="R99" i="21"/>
  <c r="S99" i="21" s="1"/>
  <c r="X99" i="21"/>
  <c r="Y99" i="21" s="1"/>
  <c r="AD99" i="21"/>
  <c r="AE99" i="21" s="1"/>
  <c r="W98" i="21"/>
  <c r="S100" i="21"/>
  <c r="AD85" i="21"/>
  <c r="AE85" i="21" s="1"/>
  <c r="AD86" i="21"/>
  <c r="X86" i="21"/>
  <c r="R86" i="21"/>
  <c r="M100" i="21"/>
  <c r="AC98" i="21"/>
  <c r="X85" i="21"/>
  <c r="Y85" i="21" s="1"/>
  <c r="R85" i="21"/>
  <c r="S85" i="21" s="1"/>
  <c r="B5" i="21"/>
  <c r="Y81" i="21"/>
  <c r="B73" i="21"/>
  <c r="G83" i="21"/>
  <c r="G82" i="21"/>
  <c r="AG12" i="12"/>
  <c r="BU12" i="12" s="1"/>
  <c r="CI12" i="12" s="1"/>
  <c r="B46" i="21" l="1"/>
  <c r="B17" i="21"/>
  <c r="B28" i="21"/>
  <c r="B45" i="21"/>
  <c r="B24" i="21"/>
  <c r="B63" i="21"/>
  <c r="B26" i="21"/>
  <c r="B64" i="21"/>
  <c r="B34" i="21"/>
  <c r="B25" i="21"/>
  <c r="B61" i="21"/>
  <c r="B7" i="21"/>
  <c r="B32" i="21"/>
  <c r="B11" i="21"/>
  <c r="B72" i="21"/>
  <c r="B9" i="21"/>
  <c r="B55" i="21"/>
  <c r="B58" i="21"/>
  <c r="B14" i="21"/>
  <c r="B56" i="21"/>
  <c r="B30" i="21"/>
  <c r="B19" i="21"/>
  <c r="B18" i="21"/>
  <c r="B37" i="21"/>
  <c r="B68" i="21"/>
  <c r="B12" i="21"/>
  <c r="B16" i="21"/>
  <c r="B41" i="21"/>
  <c r="B40" i="21"/>
  <c r="B44" i="21"/>
  <c r="B71" i="21"/>
  <c r="B53" i="21"/>
  <c r="B43" i="21"/>
  <c r="B54" i="21"/>
  <c r="B67" i="21"/>
  <c r="B6" i="21"/>
  <c r="B48" i="21"/>
  <c r="B39" i="21"/>
  <c r="B52" i="21"/>
  <c r="B47" i="21"/>
  <c r="B22" i="21"/>
  <c r="B62" i="21"/>
  <c r="B65" i="21"/>
  <c r="B15" i="21"/>
  <c r="B42" i="21"/>
  <c r="B20" i="21"/>
  <c r="B66" i="21"/>
  <c r="B10" i="21"/>
  <c r="B57" i="21"/>
  <c r="B69" i="21"/>
  <c r="B21" i="21"/>
  <c r="B8" i="21"/>
  <c r="B13" i="21"/>
  <c r="B38" i="21"/>
  <c r="B23" i="21"/>
  <c r="B51" i="21"/>
  <c r="B60" i="21"/>
  <c r="B50" i="21"/>
  <c r="B49" i="21"/>
  <c r="B70" i="21"/>
  <c r="B59" i="21"/>
  <c r="H37" i="21"/>
  <c r="H16" i="21"/>
  <c r="H29" i="21"/>
  <c r="H5" i="21"/>
  <c r="H35" i="21"/>
  <c r="H9" i="21"/>
  <c r="Z8" i="21"/>
  <c r="H43" i="21"/>
  <c r="Z23" i="21"/>
  <c r="H56" i="21"/>
  <c r="H67" i="21"/>
  <c r="H23" i="21"/>
  <c r="H58" i="21"/>
  <c r="H19" i="21"/>
  <c r="H14" i="21"/>
  <c r="H21" i="21"/>
  <c r="H18" i="21"/>
  <c r="H11" i="21"/>
  <c r="H50" i="21"/>
  <c r="H72" i="21"/>
  <c r="H68" i="21"/>
  <c r="Z53" i="21"/>
  <c r="H45" i="21"/>
  <c r="Z68" i="21"/>
  <c r="Z26" i="21"/>
  <c r="H73" i="21"/>
  <c r="H61" i="21"/>
  <c r="Z67" i="21"/>
  <c r="Z63" i="21"/>
  <c r="Z55" i="21"/>
  <c r="H54" i="21"/>
  <c r="Z33" i="21"/>
  <c r="Z70" i="21"/>
  <c r="Z71" i="21"/>
  <c r="Z60" i="21"/>
  <c r="H41" i="21"/>
  <c r="H33" i="21"/>
  <c r="Z47" i="21"/>
  <c r="H52" i="21"/>
  <c r="H44" i="21"/>
  <c r="H48" i="21"/>
  <c r="Z21" i="21"/>
  <c r="Z56" i="21"/>
  <c r="H42" i="21"/>
  <c r="H22" i="21"/>
  <c r="H25" i="21"/>
  <c r="H24" i="21"/>
  <c r="H39" i="21"/>
  <c r="H26" i="21"/>
  <c r="Z50" i="21"/>
  <c r="H28" i="21"/>
  <c r="H34" i="21"/>
  <c r="H10" i="21"/>
  <c r="Z43" i="21"/>
  <c r="Z44" i="21"/>
  <c r="Z54" i="21"/>
  <c r="Z65" i="21"/>
  <c r="Z31" i="21"/>
  <c r="Z66" i="21"/>
  <c r="Z38" i="21"/>
  <c r="Z30" i="21"/>
  <c r="H17" i="21"/>
  <c r="H62" i="21"/>
  <c r="H12" i="21"/>
  <c r="H40" i="21"/>
  <c r="H66" i="21"/>
  <c r="Z52" i="21"/>
  <c r="H8" i="21"/>
  <c r="Z14" i="21"/>
  <c r="Z7" i="21"/>
  <c r="H71" i="21"/>
  <c r="Z34" i="21"/>
  <c r="H60" i="21"/>
  <c r="Z59" i="21"/>
  <c r="H30" i="21"/>
  <c r="H31" i="21"/>
  <c r="Z19" i="21"/>
  <c r="Z12" i="21"/>
  <c r="Z45" i="21"/>
  <c r="Z29" i="21"/>
  <c r="Z73" i="21"/>
  <c r="H49" i="21"/>
  <c r="H46" i="21"/>
  <c r="Z46" i="21"/>
  <c r="H63" i="21"/>
  <c r="Z49" i="21"/>
  <c r="Z5" i="21"/>
  <c r="Z72" i="21"/>
  <c r="Z10" i="21"/>
  <c r="Z69" i="21"/>
  <c r="Z27" i="21"/>
  <c r="Z61" i="21"/>
  <c r="H38" i="21"/>
  <c r="Z40" i="21"/>
  <c r="H36" i="21"/>
  <c r="Z37" i="21"/>
  <c r="Z13" i="21"/>
  <c r="H55" i="21"/>
  <c r="H59" i="21"/>
  <c r="H57" i="21"/>
  <c r="H47" i="21"/>
  <c r="H69" i="21"/>
  <c r="Z22" i="21"/>
  <c r="Z24" i="21"/>
  <c r="Z64" i="21"/>
  <c r="Z6" i="21"/>
  <c r="Z62" i="21"/>
  <c r="Z18" i="21"/>
  <c r="Z16" i="21"/>
  <c r="H53" i="21"/>
  <c r="Z39" i="21"/>
  <c r="Z20" i="21"/>
  <c r="Z35" i="21"/>
  <c r="H15" i="21"/>
  <c r="H27" i="21"/>
  <c r="H7" i="21"/>
  <c r="Z42" i="21"/>
  <c r="Z51" i="21"/>
  <c r="Z41" i="21"/>
  <c r="Z28" i="21"/>
  <c r="Z57" i="21"/>
  <c r="Z17" i="21"/>
  <c r="Z9" i="21"/>
  <c r="Z15" i="21"/>
  <c r="H65" i="21"/>
  <c r="H64" i="21"/>
  <c r="H32" i="21"/>
  <c r="H70" i="21"/>
  <c r="H51" i="21"/>
  <c r="Z48" i="21"/>
  <c r="Z25" i="21"/>
  <c r="Z11" i="21"/>
  <c r="Z36" i="21"/>
  <c r="Z58" i="21"/>
  <c r="Z32" i="21"/>
  <c r="H13" i="21"/>
  <c r="H6" i="21"/>
  <c r="H20" i="21"/>
  <c r="T51" i="21"/>
  <c r="T30" i="21"/>
  <c r="T53" i="21"/>
  <c r="T68" i="21"/>
  <c r="N29" i="21"/>
  <c r="T69" i="21"/>
  <c r="T42" i="21"/>
  <c r="T67" i="21"/>
  <c r="T45" i="21"/>
  <c r="T41" i="21"/>
  <c r="T61" i="21"/>
  <c r="T71" i="21"/>
  <c r="T22" i="21"/>
  <c r="T48" i="21"/>
  <c r="T44" i="21"/>
  <c r="T43" i="21"/>
  <c r="T16" i="21"/>
  <c r="T38" i="21"/>
  <c r="T70" i="21"/>
  <c r="T5" i="21"/>
  <c r="T33" i="21"/>
  <c r="T13" i="21"/>
  <c r="T47" i="21"/>
  <c r="T14" i="21"/>
  <c r="T29" i="21"/>
  <c r="T7" i="21"/>
  <c r="T55" i="21"/>
  <c r="T11" i="21"/>
  <c r="T19" i="21"/>
  <c r="T23" i="21"/>
  <c r="T36" i="21"/>
  <c r="T31" i="21"/>
  <c r="T25" i="21"/>
  <c r="T15" i="21"/>
  <c r="T21" i="21"/>
  <c r="T27" i="21"/>
  <c r="T50" i="21"/>
  <c r="T12" i="21"/>
  <c r="T65" i="21"/>
  <c r="T73" i="21"/>
  <c r="N54" i="21"/>
  <c r="T17" i="21"/>
  <c r="T63" i="21"/>
  <c r="T6" i="21"/>
  <c r="T40" i="21"/>
  <c r="T72" i="21"/>
  <c r="T35" i="21"/>
  <c r="T52" i="21"/>
  <c r="T10" i="21"/>
  <c r="T37" i="21"/>
  <c r="T39" i="21"/>
  <c r="T54" i="21"/>
  <c r="T56" i="21"/>
  <c r="T60" i="21"/>
  <c r="T24" i="21"/>
  <c r="T46" i="21"/>
  <c r="T64" i="21"/>
  <c r="T58" i="21"/>
  <c r="T57" i="21"/>
  <c r="T18" i="21"/>
  <c r="T59" i="21"/>
  <c r="T9" i="21"/>
  <c r="N32" i="21"/>
  <c r="N7" i="21"/>
  <c r="N61" i="21"/>
  <c r="N60" i="21"/>
  <c r="T34" i="21"/>
  <c r="T62" i="21"/>
  <c r="T49" i="21"/>
  <c r="T32" i="21"/>
  <c r="T8" i="21"/>
  <c r="T20" i="21"/>
  <c r="T26" i="21"/>
  <c r="T66" i="21"/>
  <c r="T28" i="21"/>
  <c r="N10" i="21"/>
  <c r="N71" i="21"/>
  <c r="N63" i="21"/>
  <c r="N35" i="21"/>
  <c r="N26" i="21"/>
  <c r="N42" i="21"/>
  <c r="N25" i="21"/>
  <c r="N21" i="21"/>
  <c r="N11" i="21"/>
  <c r="N39" i="21"/>
  <c r="N16" i="21"/>
  <c r="N24" i="21"/>
  <c r="N8" i="21"/>
  <c r="N55" i="21"/>
  <c r="N48" i="21"/>
  <c r="N57" i="21"/>
  <c r="N51" i="21"/>
  <c r="N6" i="21"/>
  <c r="N56" i="21"/>
  <c r="N33" i="21"/>
  <c r="N43" i="21"/>
  <c r="N52" i="21"/>
  <c r="N14" i="21"/>
  <c r="N45" i="21"/>
  <c r="N23" i="21"/>
  <c r="N53" i="21"/>
  <c r="N65" i="21"/>
  <c r="N49" i="21"/>
  <c r="N59" i="21"/>
  <c r="N5" i="21"/>
  <c r="N17" i="21"/>
  <c r="N36" i="21"/>
  <c r="N41" i="21"/>
  <c r="N73" i="21"/>
  <c r="N9" i="21"/>
  <c r="N40" i="21"/>
  <c r="N20" i="21"/>
  <c r="N38" i="21"/>
  <c r="N27" i="21"/>
  <c r="N44" i="21"/>
  <c r="N22" i="21"/>
  <c r="N67" i="21"/>
  <c r="N19" i="21"/>
  <c r="N15" i="21"/>
  <c r="N18" i="21"/>
  <c r="N72" i="21"/>
  <c r="N70" i="21"/>
  <c r="N69" i="21"/>
  <c r="N34" i="21"/>
  <c r="N46" i="21"/>
  <c r="N13" i="21"/>
  <c r="N66" i="21"/>
  <c r="N47" i="21"/>
  <c r="N30" i="21"/>
  <c r="N31" i="21"/>
  <c r="N64" i="21"/>
  <c r="N68" i="21"/>
  <c r="N62" i="21"/>
  <c r="N58" i="21"/>
  <c r="N37" i="21"/>
  <c r="N12" i="21"/>
  <c r="N28" i="21"/>
  <c r="N50" i="21"/>
  <c r="R9" i="8"/>
  <c r="R8" i="8"/>
  <c r="R7" i="8"/>
  <c r="P9" i="8"/>
  <c r="P8" i="8"/>
  <c r="P7" i="8"/>
  <c r="R10" i="8"/>
  <c r="P10" i="8"/>
  <c r="E87" i="21" l="1"/>
  <c r="B33" i="21" l="1"/>
  <c r="B36" i="21"/>
  <c r="B27" i="21"/>
  <c r="B35" i="21"/>
  <c r="B31" i="21"/>
  <c r="B29" i="21"/>
  <c r="Y23" i="8"/>
  <c r="Y24" i="8"/>
  <c r="Y25" i="8"/>
  <c r="Y26" i="8"/>
  <c r="Y27" i="8"/>
  <c r="Y28" i="8"/>
  <c r="Y29" i="8"/>
  <c r="Y30" i="8"/>
  <c r="N14" i="8" s="1"/>
  <c r="AZ5" i="12" s="1"/>
  <c r="Y31" i="8"/>
  <c r="Y32" i="8"/>
  <c r="Y33" i="8"/>
  <c r="Y34" i="8"/>
  <c r="Y35" i="8"/>
  <c r="Y36" i="8"/>
  <c r="Y37" i="8"/>
  <c r="Y38" i="8"/>
  <c r="Y39" i="8"/>
  <c r="Y40" i="8"/>
  <c r="Y41" i="8"/>
  <c r="Y42" i="8"/>
  <c r="Y43" i="8"/>
  <c r="Y44" i="8"/>
  <c r="Y45" i="8"/>
  <c r="Y46" i="8"/>
  <c r="Y47" i="8"/>
  <c r="Y48" i="8"/>
  <c r="Y49" i="8"/>
  <c r="Y50" i="8"/>
  <c r="Y51" i="8"/>
  <c r="Y52" i="8"/>
  <c r="Y53" i="8"/>
  <c r="Y54" i="8"/>
  <c r="Y55" i="8"/>
  <c r="Y56" i="8"/>
  <c r="Y57" i="8"/>
  <c r="Y58" i="8"/>
  <c r="Y59" i="8"/>
  <c r="Y60" i="8"/>
  <c r="Y61" i="8"/>
  <c r="Y62" i="8"/>
  <c r="Y63" i="8"/>
  <c r="Y64" i="8"/>
  <c r="Y65" i="8"/>
  <c r="Y66" i="8"/>
  <c r="Y67" i="8"/>
  <c r="Y68" i="8"/>
  <c r="Y69" i="8"/>
  <c r="Y70" i="8"/>
  <c r="Y71" i="8"/>
  <c r="Y72" i="8"/>
  <c r="Y73" i="8"/>
  <c r="Y74" i="8"/>
  <c r="Y75" i="8"/>
  <c r="Y76" i="8"/>
  <c r="Y77" i="8"/>
  <c r="Y78" i="8"/>
  <c r="Y79" i="8"/>
  <c r="Y80" i="8"/>
  <c r="Y81" i="8"/>
  <c r="Y82" i="8"/>
  <c r="Y83" i="8"/>
  <c r="Y84" i="8"/>
  <c r="Y85" i="8"/>
  <c r="Y86" i="8"/>
  <c r="Y87" i="8"/>
  <c r="Y88" i="8"/>
  <c r="Y89" i="8"/>
  <c r="Y90" i="8"/>
  <c r="Y91" i="8"/>
  <c r="Y92" i="8"/>
  <c r="Y93" i="8"/>
  <c r="Y94" i="8"/>
  <c r="Y95" i="8"/>
  <c r="Y96" i="8"/>
  <c r="Y97" i="8"/>
  <c r="Y98" i="8"/>
  <c r="Y99" i="8"/>
  <c r="Y100" i="8"/>
  <c r="Y101" i="8"/>
  <c r="Y102" i="8"/>
  <c r="Y103" i="8"/>
  <c r="Y104" i="8"/>
  <c r="Y105" i="8"/>
  <c r="Y106" i="8"/>
  <c r="Y107" i="8"/>
  <c r="Y108" i="8"/>
  <c r="Y109" i="8"/>
  <c r="Y110" i="8"/>
  <c r="Y111" i="8"/>
  <c r="Y112" i="8"/>
  <c r="Y113" i="8"/>
  <c r="Y114" i="8"/>
  <c r="Y115" i="8"/>
  <c r="Y116" i="8"/>
  <c r="Y117" i="8"/>
  <c r="Y118" i="8"/>
  <c r="Y119" i="8"/>
  <c r="Y120" i="8"/>
  <c r="Y121" i="8"/>
  <c r="Y122" i="8"/>
  <c r="Y123" i="8"/>
  <c r="Y124" i="8"/>
  <c r="Y125" i="8"/>
  <c r="Y126" i="8"/>
  <c r="Y127" i="8"/>
  <c r="Y128" i="8"/>
  <c r="Y129" i="8"/>
  <c r="Y130" i="8"/>
  <c r="Y131" i="8"/>
  <c r="Y132" i="8"/>
  <c r="Y133" i="8"/>
  <c r="Y134" i="8"/>
  <c r="Y135" i="8"/>
  <c r="Y136" i="8"/>
  <c r="Y137" i="8"/>
  <c r="Y138" i="8"/>
  <c r="Y139" i="8"/>
  <c r="Y140" i="8"/>
  <c r="Y141" i="8"/>
  <c r="Y142" i="8"/>
  <c r="Y143" i="8"/>
  <c r="Y144" i="8"/>
  <c r="Y145" i="8"/>
  <c r="Y146" i="8"/>
  <c r="Y147" i="8"/>
  <c r="Y148" i="8"/>
  <c r="Y149" i="8"/>
  <c r="Y150" i="8"/>
  <c r="Y151" i="8"/>
  <c r="Y152" i="8"/>
  <c r="Y153" i="8"/>
  <c r="Y154" i="8"/>
  <c r="Y155" i="8"/>
  <c r="Y156" i="8"/>
  <c r="Y157" i="8"/>
  <c r="Y158" i="8"/>
  <c r="Y159" i="8"/>
  <c r="Y160" i="8"/>
  <c r="Y161" i="8"/>
  <c r="Y162" i="8"/>
  <c r="Y163" i="8"/>
  <c r="Y164" i="8"/>
  <c r="Y165" i="8"/>
  <c r="Y166" i="8"/>
  <c r="Y167" i="8"/>
  <c r="Y168" i="8"/>
  <c r="Y169" i="8"/>
  <c r="Y170" i="8"/>
  <c r="Y171" i="8"/>
  <c r="Y172" i="8"/>
  <c r="Y173" i="8"/>
  <c r="Y174" i="8"/>
  <c r="Y175" i="8"/>
  <c r="Y176" i="8"/>
  <c r="Y177" i="8"/>
  <c r="Y178" i="8"/>
  <c r="Y179" i="8"/>
  <c r="Y180" i="8"/>
  <c r="Y181" i="8"/>
  <c r="Y182" i="8"/>
  <c r="Y183" i="8"/>
  <c r="Y184" i="8"/>
  <c r="Y185" i="8"/>
  <c r="Y186" i="8"/>
  <c r="Y187" i="8"/>
  <c r="Y188" i="8"/>
  <c r="Y189" i="8"/>
  <c r="Y190" i="8"/>
  <c r="Y191" i="8"/>
  <c r="Y192" i="8"/>
  <c r="Y193" i="8"/>
  <c r="Y194" i="8"/>
  <c r="Y195" i="8"/>
  <c r="Y196" i="8"/>
  <c r="Y197" i="8"/>
  <c r="Y198" i="8"/>
  <c r="Y199" i="8"/>
  <c r="Y200" i="8"/>
  <c r="Y201" i="8"/>
  <c r="Y202" i="8"/>
  <c r="Y203" i="8"/>
  <c r="Y204" i="8"/>
  <c r="Y205" i="8"/>
  <c r="Y206" i="8"/>
  <c r="Y207" i="8"/>
  <c r="Y208" i="8"/>
  <c r="Y209" i="8"/>
  <c r="Y210" i="8"/>
  <c r="Y211" i="8"/>
  <c r="Y212" i="8"/>
  <c r="Y213" i="8"/>
  <c r="Y214" i="8"/>
  <c r="Y215" i="8"/>
  <c r="Y216" i="8"/>
  <c r="Y217" i="8"/>
  <c r="Y218" i="8"/>
  <c r="Y219" i="8"/>
  <c r="Y220" i="8"/>
  <c r="Y221" i="8"/>
  <c r="Y222" i="8"/>
  <c r="Y223" i="8"/>
  <c r="Y224" i="8"/>
  <c r="Y225" i="8"/>
  <c r="Y226" i="8"/>
  <c r="Y227" i="8"/>
  <c r="Y228" i="8"/>
  <c r="Y229" i="8"/>
  <c r="Y230" i="8"/>
  <c r="Y231" i="8"/>
  <c r="Y232" i="8"/>
  <c r="Y233" i="8"/>
  <c r="Y234" i="8"/>
  <c r="Y235" i="8"/>
  <c r="Y236" i="8"/>
  <c r="Y237" i="8"/>
  <c r="Y238" i="8"/>
  <c r="Y239" i="8"/>
  <c r="Y240" i="8"/>
  <c r="Y241" i="8"/>
  <c r="Y242" i="8"/>
  <c r="Y243" i="8"/>
  <c r="Y244" i="8"/>
  <c r="Y245" i="8"/>
  <c r="Y246" i="8"/>
  <c r="Y247" i="8"/>
  <c r="Y248" i="8"/>
  <c r="Y249" i="8"/>
  <c r="Y250" i="8"/>
  <c r="Y251" i="8"/>
  <c r="Y252" i="8"/>
  <c r="Y253" i="8"/>
  <c r="Y254" i="8"/>
  <c r="Y255" i="8"/>
  <c r="Y256" i="8"/>
  <c r="Y257" i="8"/>
  <c r="Y258" i="8"/>
  <c r="Y259" i="8"/>
  <c r="Y260" i="8"/>
  <c r="Y261" i="8"/>
  <c r="Y262" i="8"/>
  <c r="Y263" i="8"/>
  <c r="Y264" i="8"/>
  <c r="Y265" i="8"/>
  <c r="Y266" i="8"/>
  <c r="Y267" i="8"/>
  <c r="Y268" i="8"/>
  <c r="Y269" i="8"/>
  <c r="Y270" i="8"/>
  <c r="Y271" i="8"/>
  <c r="Y272" i="8"/>
  <c r="Y273" i="8"/>
  <c r="Y274" i="8"/>
  <c r="Y275" i="8"/>
  <c r="Y276" i="8"/>
  <c r="Y277" i="8"/>
  <c r="Y278" i="8"/>
  <c r="Y279" i="8"/>
  <c r="Y280" i="8"/>
  <c r="Y281" i="8"/>
  <c r="Y282" i="8"/>
  <c r="Y283" i="8"/>
  <c r="Y284" i="8"/>
  <c r="Y285" i="8"/>
  <c r="Y286" i="8"/>
  <c r="Y287" i="8"/>
  <c r="Y288" i="8"/>
  <c r="Y289" i="8"/>
  <c r="Y290" i="8"/>
  <c r="Y291" i="8"/>
  <c r="Y292" i="8"/>
  <c r="Y293" i="8"/>
  <c r="Y294" i="8"/>
  <c r="Y295" i="8"/>
  <c r="Y296" i="8"/>
  <c r="Y297" i="8"/>
  <c r="Y298" i="8"/>
  <c r="Y299" i="8"/>
  <c r="Y300" i="8"/>
  <c r="BD7" i="12"/>
  <c r="R17" i="8"/>
  <c r="BD8" i="12" s="1"/>
  <c r="S3" i="17"/>
  <c r="Q3" i="17"/>
  <c r="R3" i="17" s="1"/>
  <c r="P3" i="17"/>
  <c r="I3" i="17"/>
  <c r="H3" i="17"/>
  <c r="G3" i="17"/>
  <c r="F3" i="17"/>
  <c r="E3" i="17"/>
  <c r="C3" i="17"/>
  <c r="B3" i="17"/>
  <c r="A3" i="17"/>
  <c r="F39" i="22" l="1"/>
  <c r="F43" i="22"/>
  <c r="F41" i="22"/>
  <c r="R41" i="22"/>
  <c r="F45" i="22"/>
  <c r="N45" i="22"/>
  <c r="N43" i="22"/>
  <c r="J41" i="22"/>
  <c r="H42" i="22" s="1"/>
  <c r="R39" i="22"/>
  <c r="J39" i="22"/>
  <c r="J45" i="22"/>
  <c r="J43" i="22"/>
  <c r="N41" i="22"/>
  <c r="N39" i="22"/>
  <c r="F34" i="22"/>
  <c r="D35" i="22" s="1"/>
  <c r="N36" i="22"/>
  <c r="L37" i="22" s="1"/>
  <c r="N34" i="22"/>
  <c r="J32" i="22"/>
  <c r="F36" i="22"/>
  <c r="J36" i="22"/>
  <c r="J34" i="22"/>
  <c r="N30" i="22"/>
  <c r="L31" i="22" s="1"/>
  <c r="F32" i="22"/>
  <c r="R30" i="22"/>
  <c r="F30" i="22"/>
  <c r="J30" i="22"/>
  <c r="R32" i="22"/>
  <c r="N32" i="22"/>
  <c r="F14" i="8"/>
  <c r="J27" i="22"/>
  <c r="J25" i="22"/>
  <c r="H26" i="22" s="1"/>
  <c r="N27" i="22"/>
  <c r="L28" i="22" s="1"/>
  <c r="R21" i="22"/>
  <c r="F27" i="22"/>
  <c r="F25" i="22"/>
  <c r="N23" i="22"/>
  <c r="R23" i="22"/>
  <c r="N21" i="22"/>
  <c r="F23" i="22"/>
  <c r="F21" i="22"/>
  <c r="J21" i="22"/>
  <c r="N25" i="22"/>
  <c r="J23" i="22"/>
  <c r="F51" i="22"/>
  <c r="N51" i="22"/>
  <c r="L51" i="22" s="1"/>
  <c r="J51" i="22"/>
  <c r="H51" i="22" s="1"/>
  <c r="N49" i="22"/>
  <c r="L49" i="22" s="1"/>
  <c r="F49" i="22"/>
  <c r="N53" i="22"/>
  <c r="L53" i="22" s="1"/>
  <c r="F53" i="22"/>
  <c r="D53" i="22" s="1"/>
  <c r="R51" i="22"/>
  <c r="P51" i="22" s="1"/>
  <c r="J55" i="22"/>
  <c r="H55" i="22" s="1"/>
  <c r="J49" i="22"/>
  <c r="H49" i="22" s="1"/>
  <c r="N55" i="22"/>
  <c r="L55" i="22" s="1"/>
  <c r="R49" i="22"/>
  <c r="P49" i="22" s="1"/>
  <c r="J53" i="22"/>
  <c r="H53" i="22" s="1"/>
  <c r="F55" i="22"/>
  <c r="D55" i="22" s="1"/>
  <c r="J42" i="22"/>
  <c r="N42" i="22"/>
  <c r="R42" i="22"/>
  <c r="F44" i="22"/>
  <c r="F46" i="22"/>
  <c r="N44" i="22"/>
  <c r="J40" i="22"/>
  <c r="N46" i="22"/>
  <c r="F40" i="22"/>
  <c r="J46" i="22"/>
  <c r="F42" i="22"/>
  <c r="J44" i="22"/>
  <c r="N40" i="22"/>
  <c r="R40" i="22"/>
  <c r="F31" i="22"/>
  <c r="N35" i="22"/>
  <c r="N33" i="22"/>
  <c r="J33" i="22"/>
  <c r="F33" i="22"/>
  <c r="J31" i="22"/>
  <c r="F37" i="22"/>
  <c r="J35" i="22"/>
  <c r="R31" i="22"/>
  <c r="N37" i="22"/>
  <c r="R33" i="22"/>
  <c r="F35" i="22"/>
  <c r="J37" i="22"/>
  <c r="N31" i="22"/>
  <c r="F28" i="22"/>
  <c r="J28" i="22"/>
  <c r="F26" i="22"/>
  <c r="N26" i="22"/>
  <c r="F24" i="22"/>
  <c r="J22" i="22"/>
  <c r="R24" i="22"/>
  <c r="F22" i="22"/>
  <c r="J26" i="22"/>
  <c r="J24" i="22"/>
  <c r="N22" i="22"/>
  <c r="R22" i="22"/>
  <c r="N28" i="22"/>
  <c r="N24" i="22"/>
  <c r="N17" i="8"/>
  <c r="J17" i="8"/>
  <c r="AV8" i="12" s="1"/>
  <c r="N16" i="8"/>
  <c r="J16" i="8"/>
  <c r="AV7" i="12" s="1"/>
  <c r="F15" i="8"/>
  <c r="AR6" i="12" s="1"/>
  <c r="J15" i="8"/>
  <c r="AV6" i="12" s="1"/>
  <c r="N15" i="8"/>
  <c r="AZ6" i="12" s="1"/>
  <c r="R15" i="8"/>
  <c r="BD6" i="12" s="1"/>
  <c r="F17" i="8"/>
  <c r="AR8" i="12" s="1"/>
  <c r="J14" i="8"/>
  <c r="AV5" i="12" s="1"/>
  <c r="R14" i="8"/>
  <c r="BD5" i="12" s="1"/>
  <c r="F16" i="8"/>
  <c r="AR7" i="12" s="1"/>
  <c r="AR5" i="12"/>
  <c r="L46" i="22" l="1"/>
  <c r="P24" i="22"/>
  <c r="L44" i="22"/>
  <c r="H28" i="22"/>
  <c r="R26" i="22"/>
  <c r="H35" i="22"/>
  <c r="L42" i="22"/>
  <c r="D46" i="22"/>
  <c r="D33" i="22"/>
  <c r="R36" i="22"/>
  <c r="P37" i="22" s="1"/>
  <c r="L40" i="22"/>
  <c r="R37" i="22"/>
  <c r="R46" i="22"/>
  <c r="R55" i="22"/>
  <c r="P55" i="22" s="1"/>
  <c r="D51" i="22"/>
  <c r="L24" i="22"/>
  <c r="L33" i="22"/>
  <c r="H37" i="22"/>
  <c r="H44" i="22"/>
  <c r="P42" i="22"/>
  <c r="L22" i="22"/>
  <c r="H24" i="22"/>
  <c r="D26" i="22"/>
  <c r="P33" i="22"/>
  <c r="D37" i="22"/>
  <c r="H46" i="22"/>
  <c r="D42" i="22"/>
  <c r="R45" i="22"/>
  <c r="R53" i="22"/>
  <c r="P53" i="22" s="1"/>
  <c r="B52" i="22"/>
  <c r="D49" i="22"/>
  <c r="D24" i="22"/>
  <c r="R27" i="22"/>
  <c r="R28" i="22"/>
  <c r="R44" i="22"/>
  <c r="L26" i="22"/>
  <c r="D28" i="22"/>
  <c r="H31" i="22"/>
  <c r="H33" i="22"/>
  <c r="H40" i="22"/>
  <c r="D44" i="22"/>
  <c r="R35" i="22"/>
  <c r="R25" i="22"/>
  <c r="B25" i="22"/>
  <c r="D22" i="22"/>
  <c r="P31" i="22"/>
  <c r="H22" i="22"/>
  <c r="P22" i="22"/>
  <c r="R34" i="22"/>
  <c r="B34" i="22"/>
  <c r="D31" i="22"/>
  <c r="L35" i="22"/>
  <c r="P40" i="22"/>
  <c r="R43" i="22"/>
  <c r="P44" i="22" s="1"/>
  <c r="D40" i="22"/>
  <c r="B43" i="22"/>
  <c r="B16" i="8"/>
  <c r="F80" i="21" s="1"/>
  <c r="AZ8" i="12"/>
  <c r="O3" i="17"/>
  <c r="AZ7" i="12"/>
  <c r="N3" i="17"/>
  <c r="K21" i="16"/>
  <c r="P26" i="22" l="1"/>
  <c r="P35" i="22"/>
  <c r="P28" i="22"/>
  <c r="P46" i="22"/>
  <c r="BG5" i="12"/>
  <c r="N27" i="16"/>
  <c r="BN5" i="12" l="1"/>
  <c r="AD35" i="15"/>
  <c r="M36" i="15"/>
  <c r="M35" i="15" l="1"/>
  <c r="W13" i="15" l="1"/>
  <c r="W19" i="15"/>
  <c r="J27" i="15"/>
  <c r="J19" i="16"/>
  <c r="F1" i="15"/>
  <c r="W11" i="15"/>
  <c r="AF23" i="16" l="1"/>
  <c r="AF21" i="16"/>
  <c r="N29" i="15"/>
  <c r="V21" i="16"/>
  <c r="R21" i="16"/>
  <c r="N21" i="16"/>
  <c r="AB23" i="16" s="1"/>
  <c r="H35" i="16"/>
  <c r="H44" i="16"/>
  <c r="H41" i="16"/>
  <c r="H38" i="16"/>
  <c r="F44" i="16"/>
  <c r="F41" i="16"/>
  <c r="F38" i="16"/>
  <c r="F35" i="16"/>
  <c r="F46" i="15"/>
  <c r="AB21" i="16" l="1"/>
  <c r="C8" i="16"/>
  <c r="C9" i="16"/>
  <c r="AF29" i="15"/>
  <c r="AF31" i="15"/>
  <c r="W17" i="15"/>
  <c r="W15" i="15"/>
  <c r="H52" i="15"/>
  <c r="H49" i="15"/>
  <c r="H46" i="15"/>
  <c r="H43" i="15"/>
  <c r="F52" i="15"/>
  <c r="F49" i="15"/>
  <c r="F43" i="15"/>
  <c r="V29" i="15" l="1"/>
  <c r="N31" i="15"/>
  <c r="AA31" i="15" s="1"/>
  <c r="R29" i="15"/>
  <c r="X6" i="16"/>
  <c r="X7" i="15"/>
  <c r="BH8" i="12"/>
  <c r="AA29" i="15" l="1"/>
  <c r="BH7" i="12"/>
  <c r="AQ3" i="12" l="1"/>
  <c r="Q1" i="12" s="1"/>
  <c r="L145" i="8" l="1"/>
  <c r="L144" i="8"/>
  <c r="M3" i="17" l="1"/>
  <c r="U25" i="16" l="1"/>
  <c r="U33" i="15"/>
  <c r="K50" i="15" l="1"/>
  <c r="K53" i="15"/>
  <c r="K47" i="15"/>
  <c r="BU10" i="12" l="1"/>
  <c r="CI10" i="12" s="1"/>
  <c r="BO10" i="12"/>
  <c r="CH10" i="12" s="1"/>
  <c r="BI10" i="12"/>
  <c r="CG10" i="12" s="1"/>
  <c r="BC10" i="12"/>
  <c r="CF10" i="12" s="1"/>
  <c r="AW10" i="12"/>
  <c r="CE10" i="12" s="1"/>
  <c r="V35" i="8" l="1"/>
  <c r="V23" i="8"/>
  <c r="V24" i="8"/>
  <c r="V25" i="8"/>
  <c r="V26" i="8"/>
  <c r="V27" i="8"/>
  <c r="V28" i="8"/>
  <c r="V29" i="8"/>
  <c r="V30" i="8"/>
  <c r="V31" i="8"/>
  <c r="V32" i="8"/>
  <c r="V33" i="8"/>
  <c r="V34" i="8"/>
  <c r="V36" i="8"/>
  <c r="V37" i="8"/>
  <c r="V38" i="8"/>
  <c r="V39" i="8"/>
  <c r="V40" i="8"/>
  <c r="V41" i="8"/>
  <c r="V42" i="8"/>
  <c r="V43" i="8"/>
  <c r="V44" i="8"/>
  <c r="V45" i="8"/>
  <c r="V46" i="8"/>
  <c r="V47" i="8"/>
  <c r="V48" i="8"/>
  <c r="V49" i="8"/>
  <c r="V50" i="8"/>
  <c r="V51" i="8"/>
  <c r="V52" i="8"/>
  <c r="V53" i="8"/>
  <c r="V54" i="8"/>
  <c r="V55" i="8"/>
  <c r="V56" i="8"/>
  <c r="V57" i="8"/>
  <c r="V58" i="8"/>
  <c r="V59" i="8"/>
  <c r="V60" i="8"/>
  <c r="V61" i="8"/>
  <c r="V62" i="8"/>
  <c r="V63" i="8"/>
  <c r="V64" i="8"/>
  <c r="V65" i="8"/>
  <c r="V66" i="8"/>
  <c r="V67" i="8"/>
  <c r="V68" i="8"/>
  <c r="V69" i="8"/>
  <c r="V70" i="8"/>
  <c r="V71" i="8"/>
  <c r="V72" i="8"/>
  <c r="V73" i="8"/>
  <c r="V74" i="8"/>
  <c r="V75" i="8"/>
  <c r="V76" i="8"/>
  <c r="V77" i="8"/>
  <c r="V78" i="8"/>
  <c r="V79" i="8"/>
  <c r="V80" i="8"/>
  <c r="V81" i="8"/>
  <c r="V82" i="8"/>
  <c r="V83" i="8"/>
  <c r="V84" i="8"/>
  <c r="V85" i="8"/>
  <c r="V86" i="8"/>
  <c r="V87" i="8"/>
  <c r="V88" i="8"/>
  <c r="V89" i="8"/>
  <c r="V90" i="8"/>
  <c r="V91" i="8"/>
  <c r="V92" i="8"/>
  <c r="V93" i="8"/>
  <c r="V94" i="8"/>
  <c r="V95" i="8"/>
  <c r="V96" i="8"/>
  <c r="V97" i="8"/>
  <c r="V98" i="8"/>
  <c r="V99" i="8"/>
  <c r="V100" i="8"/>
  <c r="V101" i="8"/>
  <c r="V102" i="8"/>
  <c r="V103" i="8"/>
  <c r="V104" i="8"/>
  <c r="V105" i="8"/>
  <c r="V106" i="8"/>
  <c r="V107" i="8"/>
  <c r="V108" i="8"/>
  <c r="V109" i="8"/>
  <c r="V110" i="8"/>
  <c r="V111" i="8"/>
  <c r="V112" i="8"/>
  <c r="V113" i="8"/>
  <c r="V114" i="8"/>
  <c r="V115" i="8"/>
  <c r="V116" i="8"/>
  <c r="V117" i="8"/>
  <c r="V118" i="8"/>
  <c r="V119" i="8"/>
  <c r="V120" i="8"/>
  <c r="V121" i="8"/>
  <c r="V122" i="8"/>
  <c r="V123" i="8"/>
  <c r="V124" i="8"/>
  <c r="V125" i="8"/>
  <c r="V126" i="8"/>
  <c r="V127" i="8"/>
  <c r="V128" i="8"/>
  <c r="V129" i="8"/>
  <c r="V130" i="8"/>
  <c r="V131" i="8"/>
  <c r="V132" i="8"/>
  <c r="V133" i="8"/>
  <c r="V134" i="8"/>
  <c r="V135" i="8"/>
  <c r="V136" i="8"/>
  <c r="V137" i="8"/>
  <c r="V138" i="8"/>
  <c r="V139" i="8"/>
  <c r="V140" i="8"/>
  <c r="V141" i="8"/>
  <c r="V142" i="8"/>
  <c r="V143" i="8"/>
  <c r="V144" i="8"/>
  <c r="V145" i="8"/>
  <c r="V146" i="8"/>
  <c r="V147" i="8"/>
  <c r="V148" i="8"/>
  <c r="V149" i="8"/>
  <c r="V150" i="8"/>
  <c r="V151" i="8"/>
  <c r="V152" i="8"/>
  <c r="V153" i="8"/>
  <c r="V154" i="8"/>
  <c r="V155" i="8"/>
  <c r="V156" i="8"/>
  <c r="V157" i="8"/>
  <c r="V158" i="8"/>
  <c r="V159" i="8"/>
  <c r="V160" i="8"/>
  <c r="V161" i="8"/>
  <c r="V162" i="8"/>
  <c r="V163" i="8"/>
  <c r="V164" i="8"/>
  <c r="V165" i="8"/>
  <c r="V166" i="8"/>
  <c r="V167" i="8"/>
  <c r="V168" i="8"/>
  <c r="V169" i="8"/>
  <c r="V170" i="8"/>
  <c r="V171" i="8"/>
  <c r="V172" i="8"/>
  <c r="V173" i="8"/>
  <c r="V174" i="8"/>
  <c r="V175" i="8"/>
  <c r="V176" i="8"/>
  <c r="V177" i="8"/>
  <c r="V178" i="8"/>
  <c r="V179" i="8"/>
  <c r="V180" i="8"/>
  <c r="V181" i="8"/>
  <c r="V182" i="8"/>
  <c r="V183" i="8"/>
  <c r="V184" i="8"/>
  <c r="V185" i="8"/>
  <c r="V186" i="8"/>
  <c r="V187" i="8"/>
  <c r="V188" i="8"/>
  <c r="V189" i="8"/>
  <c r="V190" i="8"/>
  <c r="V191" i="8"/>
  <c r="V192" i="8"/>
  <c r="V193" i="8"/>
  <c r="V194" i="8"/>
  <c r="V195" i="8"/>
  <c r="V196" i="8"/>
  <c r="V197" i="8"/>
  <c r="V198" i="8"/>
  <c r="V199" i="8"/>
  <c r="V200" i="8"/>
  <c r="V201" i="8"/>
  <c r="V202" i="8"/>
  <c r="V203" i="8"/>
  <c r="V204" i="8"/>
  <c r="V205" i="8"/>
  <c r="V206" i="8"/>
  <c r="V207" i="8"/>
  <c r="V208" i="8"/>
  <c r="V209" i="8"/>
  <c r="V210" i="8"/>
  <c r="V211" i="8"/>
  <c r="V212" i="8"/>
  <c r="V213" i="8"/>
  <c r="V214" i="8"/>
  <c r="V215" i="8"/>
  <c r="V216" i="8"/>
  <c r="V217" i="8"/>
  <c r="V218" i="8"/>
  <c r="V219" i="8"/>
  <c r="V220" i="8"/>
  <c r="V221" i="8"/>
  <c r="V222" i="8"/>
  <c r="V223" i="8"/>
  <c r="V224" i="8"/>
  <c r="V225" i="8"/>
  <c r="V226" i="8"/>
  <c r="V227" i="8"/>
  <c r="V228" i="8"/>
  <c r="V229" i="8"/>
  <c r="V230" i="8"/>
  <c r="V231" i="8"/>
  <c r="V232" i="8"/>
  <c r="V233" i="8"/>
  <c r="V234" i="8"/>
  <c r="V235" i="8"/>
  <c r="V236" i="8"/>
  <c r="V237" i="8"/>
  <c r="V238" i="8"/>
  <c r="V239" i="8"/>
  <c r="V240" i="8"/>
  <c r="V241" i="8"/>
  <c r="V242" i="8"/>
  <c r="V243" i="8"/>
  <c r="V244" i="8"/>
  <c r="V245" i="8"/>
  <c r="V246" i="8"/>
  <c r="V247" i="8"/>
  <c r="V248" i="8"/>
  <c r="V249" i="8"/>
  <c r="V250" i="8"/>
  <c r="V251" i="8"/>
  <c r="V252" i="8"/>
  <c r="V253" i="8"/>
  <c r="V254" i="8"/>
  <c r="V255" i="8"/>
  <c r="V256" i="8"/>
  <c r="V257" i="8"/>
  <c r="V258" i="8"/>
  <c r="V259" i="8"/>
  <c r="V260" i="8"/>
  <c r="V261" i="8"/>
  <c r="V262" i="8"/>
  <c r="V263" i="8"/>
  <c r="V264" i="8"/>
  <c r="V265" i="8"/>
  <c r="V266" i="8"/>
  <c r="V267" i="8"/>
  <c r="V268" i="8"/>
  <c r="V269" i="8"/>
  <c r="V270" i="8"/>
  <c r="V271" i="8"/>
  <c r="V272" i="8"/>
  <c r="V273" i="8"/>
  <c r="V274" i="8"/>
  <c r="V275" i="8"/>
  <c r="V276" i="8"/>
  <c r="V277" i="8"/>
  <c r="V278" i="8"/>
  <c r="V279" i="8"/>
  <c r="V280" i="8"/>
  <c r="V281" i="8"/>
  <c r="V282" i="8"/>
  <c r="V283" i="8"/>
  <c r="V284" i="8"/>
  <c r="V285" i="8"/>
  <c r="V286" i="8"/>
  <c r="V287" i="8"/>
  <c r="V288" i="8"/>
  <c r="V289" i="8"/>
  <c r="V290" i="8"/>
  <c r="V291" i="8"/>
  <c r="V292" i="8"/>
  <c r="V293" i="8"/>
  <c r="V294" i="8"/>
  <c r="V295" i="8"/>
  <c r="V296" i="8"/>
  <c r="V297" i="8"/>
  <c r="V298" i="8"/>
  <c r="V299" i="8"/>
  <c r="V300" i="8"/>
  <c r="V421" i="8"/>
  <c r="V22" i="8"/>
  <c r="L25" i="16" l="1"/>
  <c r="AD25" i="16" s="1"/>
  <c r="L3" i="17"/>
  <c r="K44" i="15"/>
  <c r="L33" i="15"/>
  <c r="AD33" i="15" l="1"/>
  <c r="AA3" i="17" l="1"/>
  <c r="L421" i="8"/>
  <c r="L126" i="8"/>
  <c r="L127" i="8"/>
  <c r="L128" i="8"/>
  <c r="L129" i="8"/>
  <c r="L130" i="8"/>
  <c r="L131" i="8"/>
  <c r="L132" i="8"/>
  <c r="L133" i="8"/>
  <c r="L134" i="8"/>
  <c r="L135" i="8"/>
  <c r="L136" i="8"/>
  <c r="L137" i="8"/>
  <c r="L138" i="8"/>
  <c r="L139" i="8"/>
  <c r="L140" i="8"/>
  <c r="L141" i="8"/>
  <c r="L142" i="8"/>
  <c r="L143" i="8"/>
  <c r="L146" i="8"/>
  <c r="L147" i="8"/>
  <c r="L148" i="8"/>
  <c r="L149" i="8"/>
  <c r="L150" i="8"/>
  <c r="L151" i="8"/>
  <c r="L152" i="8"/>
  <c r="L153" i="8"/>
  <c r="L154" i="8"/>
  <c r="L155" i="8"/>
  <c r="L156" i="8"/>
  <c r="L157" i="8"/>
  <c r="L158" i="8"/>
  <c r="L159" i="8"/>
  <c r="L160" i="8"/>
  <c r="L161" i="8"/>
  <c r="L162" i="8"/>
  <c r="L163" i="8"/>
  <c r="L164" i="8"/>
  <c r="L165" i="8"/>
  <c r="L166" i="8"/>
  <c r="L167" i="8"/>
  <c r="L168" i="8"/>
  <c r="L169" i="8"/>
  <c r="L170" i="8"/>
  <c r="L171" i="8"/>
  <c r="L172" i="8"/>
  <c r="L173" i="8"/>
  <c r="L174" i="8"/>
  <c r="L175" i="8"/>
  <c r="L176" i="8"/>
  <c r="L177" i="8"/>
  <c r="L178" i="8"/>
  <c r="L179" i="8"/>
  <c r="L180" i="8"/>
  <c r="L181" i="8"/>
  <c r="L182" i="8"/>
  <c r="L183" i="8"/>
  <c r="L184" i="8"/>
  <c r="L185" i="8"/>
  <c r="L186" i="8"/>
  <c r="L187" i="8"/>
  <c r="L188" i="8"/>
  <c r="L189" i="8"/>
  <c r="L190" i="8"/>
  <c r="L191" i="8"/>
  <c r="L192" i="8"/>
  <c r="L193" i="8"/>
  <c r="L194" i="8"/>
  <c r="L195" i="8"/>
  <c r="L196" i="8"/>
  <c r="L197" i="8"/>
  <c r="L198" i="8"/>
  <c r="L199" i="8"/>
  <c r="L200" i="8"/>
  <c r="L201" i="8"/>
  <c r="L202" i="8"/>
  <c r="L203" i="8"/>
  <c r="L204" i="8"/>
  <c r="L205" i="8"/>
  <c r="L206" i="8"/>
  <c r="L207" i="8"/>
  <c r="L208" i="8"/>
  <c r="L209" i="8"/>
  <c r="L210" i="8"/>
  <c r="L211" i="8"/>
  <c r="L212" i="8"/>
  <c r="L213" i="8"/>
  <c r="L214" i="8"/>
  <c r="L215" i="8"/>
  <c r="L216" i="8"/>
  <c r="L217" i="8"/>
  <c r="L218" i="8"/>
  <c r="L219" i="8"/>
  <c r="L220" i="8"/>
  <c r="L221" i="8"/>
  <c r="L222" i="8"/>
  <c r="L223" i="8"/>
  <c r="L224" i="8"/>
  <c r="L225" i="8"/>
  <c r="L226" i="8"/>
  <c r="L227" i="8"/>
  <c r="L228" i="8"/>
  <c r="L229" i="8"/>
  <c r="L230" i="8"/>
  <c r="L231" i="8"/>
  <c r="L232" i="8"/>
  <c r="L233" i="8"/>
  <c r="L234" i="8"/>
  <c r="L235" i="8"/>
  <c r="L236" i="8"/>
  <c r="L237" i="8"/>
  <c r="L238" i="8"/>
  <c r="L239" i="8"/>
  <c r="L240" i="8"/>
  <c r="L241" i="8"/>
  <c r="L242" i="8"/>
  <c r="L243" i="8"/>
  <c r="L244" i="8"/>
  <c r="L245" i="8"/>
  <c r="L246" i="8"/>
  <c r="L247" i="8"/>
  <c r="L248" i="8"/>
  <c r="L249" i="8"/>
  <c r="L250" i="8"/>
  <c r="L251" i="8"/>
  <c r="L252" i="8"/>
  <c r="L253" i="8"/>
  <c r="L254" i="8"/>
  <c r="L255" i="8"/>
  <c r="L256" i="8"/>
  <c r="L257" i="8"/>
  <c r="L258" i="8"/>
  <c r="L259" i="8"/>
  <c r="L260" i="8"/>
  <c r="L261" i="8"/>
  <c r="L262" i="8"/>
  <c r="L263" i="8"/>
  <c r="L264" i="8"/>
  <c r="L265" i="8"/>
  <c r="L266" i="8"/>
  <c r="L267" i="8"/>
  <c r="L268" i="8"/>
  <c r="L269" i="8"/>
  <c r="L270" i="8"/>
  <c r="L271" i="8"/>
  <c r="L272" i="8"/>
  <c r="L273" i="8"/>
  <c r="L274" i="8"/>
  <c r="L275" i="8"/>
  <c r="L276" i="8"/>
  <c r="L277" i="8"/>
  <c r="L278" i="8"/>
  <c r="L279" i="8"/>
  <c r="L280" i="8"/>
  <c r="L281" i="8"/>
  <c r="L282" i="8"/>
  <c r="L283" i="8"/>
  <c r="L284" i="8"/>
  <c r="L285" i="8"/>
  <c r="L286" i="8"/>
  <c r="L287" i="8"/>
  <c r="L288" i="8"/>
  <c r="L289" i="8"/>
  <c r="L290" i="8"/>
  <c r="L291" i="8"/>
  <c r="L292" i="8"/>
  <c r="L293" i="8"/>
  <c r="L294" i="8"/>
  <c r="L295" i="8"/>
  <c r="L296" i="8"/>
  <c r="L297" i="8"/>
  <c r="L298" i="8"/>
  <c r="L299" i="8"/>
  <c r="L300" i="8"/>
  <c r="P4" i="8" l="1"/>
  <c r="F3" i="21"/>
  <c r="AD3" i="21" s="1"/>
  <c r="X3" i="21" l="1"/>
  <c r="L3" i="21"/>
  <c r="E4" i="13"/>
  <c r="F4" i="13" l="1"/>
  <c r="G4" i="13"/>
  <c r="L80" i="21" s="1"/>
  <c r="H4" i="13"/>
  <c r="R80" i="21" s="1"/>
  <c r="I4" i="13"/>
  <c r="AD80" i="21" l="1"/>
  <c r="X80" i="21"/>
  <c r="R3"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野口知大</author>
  </authors>
  <commentList>
    <comment ref="I8" authorId="0" shapeId="0" xr:uid="{E6453002-B173-4BF5-A0F1-876306133075}">
      <text>
        <r>
          <rPr>
            <sz val="12"/>
            <color indexed="81"/>
            <rFont val="MS P ゴシック"/>
            <family val="3"/>
            <charset val="128"/>
          </rPr>
          <t>「'0」から入力することで、先頭の「0」表示が可能になります。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野口知大</author>
  </authors>
  <commentList>
    <comment ref="I6" authorId="0" shapeId="0" xr:uid="{7E0EBEA6-7464-4F7A-A478-8F4E406D6560}">
      <text>
        <r>
          <rPr>
            <sz val="12"/>
            <color indexed="81"/>
            <rFont val="MS P ゴシック"/>
            <family val="3"/>
            <charset val="128"/>
          </rPr>
          <t>「'0」から入力することで、先頭の「0」表示が可能になります。</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野口知大</author>
    <author>埼玉県</author>
  </authors>
  <commentList>
    <comment ref="AR14" authorId="0" shapeId="0" xr:uid="{4C75F55E-C59C-45CF-A207-417EA580ECC4}">
      <text>
        <r>
          <rPr>
            <b/>
            <sz val="9"/>
            <color indexed="81"/>
            <rFont val="MS P ゴシック"/>
            <family val="3"/>
            <charset val="128"/>
          </rPr>
          <t>容量
４００ml～６００ml</t>
        </r>
      </text>
    </comment>
    <comment ref="AR34" authorId="0" shapeId="0" xr:uid="{F800C01F-0A22-4E12-BA6F-5DBE9BED8F99}">
      <text>
        <r>
          <rPr>
            <b/>
            <sz val="9"/>
            <color indexed="81"/>
            <rFont val="MS P ゴシック"/>
            <family val="3"/>
            <charset val="128"/>
          </rPr>
          <t>容量
２００ml～２５０ml</t>
        </r>
      </text>
    </comment>
    <comment ref="E35" authorId="1" shapeId="0" xr:uid="{148DB052-54E7-4A91-AF44-223FDAD7F2A8}">
      <text>
        <r>
          <rPr>
            <b/>
            <sz val="9"/>
            <color indexed="81"/>
            <rFont val="MS P ゴシック"/>
            <family val="3"/>
            <charset val="128"/>
          </rPr>
          <t>１０食以上の注文数を入力してください。</t>
        </r>
      </text>
    </comment>
  </commentList>
</comments>
</file>

<file path=xl/sharedStrings.xml><?xml version="1.0" encoding="utf-8"?>
<sst xmlns="http://schemas.openxmlformats.org/spreadsheetml/2006/main" count="2031" uniqueCount="389">
  <si>
    <t>入所式・入室</t>
    <rPh sb="0" eb="3">
      <t>ニュウショシキ</t>
    </rPh>
    <rPh sb="4" eb="6">
      <t>ニュウシツ</t>
    </rPh>
    <phoneticPr fontId="1"/>
  </si>
  <si>
    <t>退所式</t>
    <rPh sb="0" eb="3">
      <t>タイショシキ</t>
    </rPh>
    <phoneticPr fontId="1"/>
  </si>
  <si>
    <t>薪づくり</t>
    <rPh sb="0" eb="1">
      <t>マキ</t>
    </rPh>
    <phoneticPr fontId="1"/>
  </si>
  <si>
    <t>焼き板</t>
    <rPh sb="0" eb="1">
      <t>ヤ</t>
    </rPh>
    <rPh sb="2" eb="3">
      <t>イタ</t>
    </rPh>
    <phoneticPr fontId="1"/>
  </si>
  <si>
    <t>しゃもじ</t>
    <phoneticPr fontId="1"/>
  </si>
  <si>
    <t>ペンダント</t>
    <phoneticPr fontId="1"/>
  </si>
  <si>
    <t>表札</t>
    <rPh sb="0" eb="2">
      <t>ヒョウサツ</t>
    </rPh>
    <phoneticPr fontId="1"/>
  </si>
  <si>
    <t>竹とんぼ</t>
    <rPh sb="0" eb="1">
      <t>タケ</t>
    </rPh>
    <phoneticPr fontId="1"/>
  </si>
  <si>
    <t>孫の手</t>
    <rPh sb="0" eb="1">
      <t>マゴ</t>
    </rPh>
    <rPh sb="2" eb="3">
      <t>テ</t>
    </rPh>
    <phoneticPr fontId="1"/>
  </si>
  <si>
    <t>ハイキング</t>
    <phoneticPr fontId="1"/>
  </si>
  <si>
    <t>オリエンテーリング</t>
    <phoneticPr fontId="1"/>
  </si>
  <si>
    <t>ハンターゲーム</t>
    <phoneticPr fontId="1"/>
  </si>
  <si>
    <t>フォトラリー</t>
    <phoneticPr fontId="1"/>
  </si>
  <si>
    <t>キャンプファイア</t>
    <phoneticPr fontId="1"/>
  </si>
  <si>
    <t>キャンドルファイア</t>
    <phoneticPr fontId="1"/>
  </si>
  <si>
    <t>プログラム</t>
    <phoneticPr fontId="1"/>
  </si>
  <si>
    <t>数</t>
    <rPh sb="0" eb="1">
      <t>カズ</t>
    </rPh>
    <phoneticPr fontId="1"/>
  </si>
  <si>
    <t>備考</t>
    <rPh sb="0" eb="2">
      <t>ビコウ</t>
    </rPh>
    <phoneticPr fontId="1"/>
  </si>
  <si>
    <t>班</t>
    <rPh sb="0" eb="1">
      <t>ハン</t>
    </rPh>
    <phoneticPr fontId="1"/>
  </si>
  <si>
    <t>林業</t>
    <rPh sb="0" eb="2">
      <t>リンギョウ</t>
    </rPh>
    <phoneticPr fontId="1"/>
  </si>
  <si>
    <t>人</t>
    <rPh sb="0" eb="1">
      <t>ニン</t>
    </rPh>
    <phoneticPr fontId="1"/>
  </si>
  <si>
    <t>野外活動</t>
    <rPh sb="0" eb="4">
      <t>ヤガイカツドウ</t>
    </rPh>
    <phoneticPr fontId="1"/>
  </si>
  <si>
    <t>天体観測</t>
    <rPh sb="0" eb="4">
      <t>テンタイカンソク</t>
    </rPh>
    <phoneticPr fontId="1"/>
  </si>
  <si>
    <t>4泊目</t>
    <rPh sb="1" eb="2">
      <t>ハク</t>
    </rPh>
    <rPh sb="2" eb="3">
      <t>メ</t>
    </rPh>
    <phoneticPr fontId="2"/>
  </si>
  <si>
    <t>3泊目</t>
    <rPh sb="1" eb="2">
      <t>ハク</t>
    </rPh>
    <rPh sb="2" eb="3">
      <t>メ</t>
    </rPh>
    <phoneticPr fontId="2"/>
  </si>
  <si>
    <t>2泊目</t>
    <rPh sb="1" eb="2">
      <t>ハク</t>
    </rPh>
    <rPh sb="2" eb="3">
      <t>メ</t>
    </rPh>
    <phoneticPr fontId="2"/>
  </si>
  <si>
    <t>1泊目</t>
    <rPh sb="1" eb="2">
      <t>ハク</t>
    </rPh>
    <rPh sb="2" eb="3">
      <t>メ</t>
    </rPh>
    <phoneticPr fontId="2"/>
  </si>
  <si>
    <t>備考</t>
    <rPh sb="0" eb="2">
      <t>ビコウ</t>
    </rPh>
    <phoneticPr fontId="2"/>
  </si>
  <si>
    <t>泊数</t>
    <rPh sb="0" eb="1">
      <t>ハク</t>
    </rPh>
    <rPh sb="1" eb="2">
      <t>スウ</t>
    </rPh>
    <phoneticPr fontId="2"/>
  </si>
  <si>
    <t>性別</t>
    <phoneticPr fontId="2"/>
  </si>
  <si>
    <t>氏　　名</t>
    <rPh sb="0" eb="1">
      <t>シ</t>
    </rPh>
    <rPh sb="3" eb="4">
      <t>メイ</t>
    </rPh>
    <phoneticPr fontId="2"/>
  </si>
  <si>
    <t>No</t>
    <phoneticPr fontId="2"/>
  </si>
  <si>
    <t>宿泊者内訳</t>
    <rPh sb="0" eb="3">
      <t>シュクハクシャ</t>
    </rPh>
    <rPh sb="3" eb="5">
      <t>ウチワケ</t>
    </rPh>
    <phoneticPr fontId="2"/>
  </si>
  <si>
    <t>作成</t>
    <rPh sb="0" eb="2">
      <t>サクセイ</t>
    </rPh>
    <phoneticPr fontId="2"/>
  </si>
  <si>
    <t>宿 泊 者 名 簿</t>
    <rPh sb="0" eb="1">
      <t>ヤド</t>
    </rPh>
    <rPh sb="2" eb="3">
      <t>ハク</t>
    </rPh>
    <rPh sb="4" eb="5">
      <t>シャ</t>
    </rPh>
    <rPh sb="6" eb="7">
      <t>ナ</t>
    </rPh>
    <rPh sb="8" eb="9">
      <t>ボ</t>
    </rPh>
    <phoneticPr fontId="2"/>
  </si>
  <si>
    <t>看護師</t>
    <rPh sb="0" eb="3">
      <t>カンゴシ</t>
    </rPh>
    <phoneticPr fontId="2"/>
  </si>
  <si>
    <t>添乗員</t>
    <rPh sb="0" eb="3">
      <t>テンジョウイン</t>
    </rPh>
    <phoneticPr fontId="2"/>
  </si>
  <si>
    <t>カメラマン</t>
    <phoneticPr fontId="2"/>
  </si>
  <si>
    <t>乗務員</t>
    <rPh sb="0" eb="3">
      <t>ジョウムイン</t>
    </rPh>
    <phoneticPr fontId="2"/>
  </si>
  <si>
    <t>65歳</t>
    <rPh sb="2" eb="3">
      <t>サイ</t>
    </rPh>
    <phoneticPr fontId="1"/>
  </si>
  <si>
    <t>以上</t>
    <rPh sb="0" eb="2">
      <t>イジョウ</t>
    </rPh>
    <phoneticPr fontId="1"/>
  </si>
  <si>
    <t>在住市町村</t>
    <rPh sb="0" eb="5">
      <t>ザイジュウシチョウソン</t>
    </rPh>
    <phoneticPr fontId="2"/>
  </si>
  <si>
    <t>教員</t>
    <rPh sb="0" eb="2">
      <t>キョウイン</t>
    </rPh>
    <phoneticPr fontId="1"/>
  </si>
  <si>
    <t>就学前</t>
    <rPh sb="0" eb="3">
      <t>シュウガクマエ</t>
    </rPh>
    <phoneticPr fontId="1"/>
  </si>
  <si>
    <t>高校生</t>
    <rPh sb="0" eb="3">
      <t>コウコウセイ</t>
    </rPh>
    <phoneticPr fontId="1"/>
  </si>
  <si>
    <t>男</t>
    <rPh sb="0" eb="1">
      <t>オトコ</t>
    </rPh>
    <phoneticPr fontId="1"/>
  </si>
  <si>
    <t>女</t>
    <rPh sb="0" eb="1">
      <t>オンナ</t>
    </rPh>
    <phoneticPr fontId="1"/>
  </si>
  <si>
    <t>名</t>
    <rPh sb="0" eb="1">
      <t>メイ</t>
    </rPh>
    <phoneticPr fontId="1"/>
  </si>
  <si>
    <t>月</t>
    <rPh sb="0" eb="1">
      <t>ガツ</t>
    </rPh>
    <phoneticPr fontId="1"/>
  </si>
  <si>
    <t>日</t>
    <rPh sb="0" eb="1">
      <t>ニチ</t>
    </rPh>
    <phoneticPr fontId="1"/>
  </si>
  <si>
    <t>1泊目</t>
    <rPh sb="1" eb="3">
      <t>ハクメ</t>
    </rPh>
    <phoneticPr fontId="1"/>
  </si>
  <si>
    <t>２泊目</t>
    <rPh sb="1" eb="3">
      <t>ハクメ</t>
    </rPh>
    <phoneticPr fontId="1"/>
  </si>
  <si>
    <t>３泊目</t>
    <rPh sb="1" eb="3">
      <t>ハクメ</t>
    </rPh>
    <phoneticPr fontId="1"/>
  </si>
  <si>
    <t>４泊目</t>
    <rPh sb="1" eb="3">
      <t>ハクメ</t>
    </rPh>
    <phoneticPr fontId="1"/>
  </si>
  <si>
    <t>多目的広場</t>
    <rPh sb="0" eb="5">
      <t>タモクテキヒロバ</t>
    </rPh>
    <phoneticPr fontId="1"/>
  </si>
  <si>
    <t>入浴</t>
    <rPh sb="0" eb="2">
      <t>ニュウヨク</t>
    </rPh>
    <phoneticPr fontId="1"/>
  </si>
  <si>
    <t>木工室</t>
    <rPh sb="0" eb="2">
      <t>モッコウ</t>
    </rPh>
    <rPh sb="2" eb="3">
      <t>シツ</t>
    </rPh>
    <phoneticPr fontId="1"/>
  </si>
  <si>
    <t>炊事場</t>
    <rPh sb="0" eb="3">
      <t>スイジバ</t>
    </rPh>
    <phoneticPr fontId="1"/>
  </si>
  <si>
    <t>初日</t>
    <rPh sb="0" eb="2">
      <t>ショニチ</t>
    </rPh>
    <phoneticPr fontId="1"/>
  </si>
  <si>
    <t>最終日</t>
    <rPh sb="0" eb="3">
      <t>サイシュウビ</t>
    </rPh>
    <phoneticPr fontId="1"/>
  </si>
  <si>
    <t>中日①</t>
    <rPh sb="0" eb="2">
      <t>ナカビ</t>
    </rPh>
    <phoneticPr fontId="1"/>
  </si>
  <si>
    <t>集会・会議</t>
    <rPh sb="0" eb="2">
      <t>シュウカイ</t>
    </rPh>
    <rPh sb="3" eb="5">
      <t>カイギ</t>
    </rPh>
    <phoneticPr fontId="1"/>
  </si>
  <si>
    <t>入所</t>
    <rPh sb="0" eb="2">
      <t>ニュウショ</t>
    </rPh>
    <phoneticPr fontId="1"/>
  </si>
  <si>
    <t>退所</t>
    <rPh sb="0" eb="2">
      <t>タイショ</t>
    </rPh>
    <phoneticPr fontId="1"/>
  </si>
  <si>
    <t>風呂場下</t>
    <rPh sb="0" eb="4">
      <t>フロバシタ</t>
    </rPh>
    <phoneticPr fontId="1"/>
  </si>
  <si>
    <t>所内</t>
    <rPh sb="0" eb="2">
      <t>ショナイ</t>
    </rPh>
    <phoneticPr fontId="1"/>
  </si>
  <si>
    <t>体育館</t>
    <rPh sb="0" eb="3">
      <t>タイイクカン</t>
    </rPh>
    <phoneticPr fontId="1"/>
  </si>
  <si>
    <t>天文台</t>
    <rPh sb="0" eb="3">
      <t>テンモンダイ</t>
    </rPh>
    <phoneticPr fontId="1"/>
  </si>
  <si>
    <t>研修室</t>
    <rPh sb="0" eb="3">
      <t>ケンシュウシツ</t>
    </rPh>
    <phoneticPr fontId="1"/>
  </si>
  <si>
    <t>工作</t>
    <rPh sb="0" eb="2">
      <t>コウサク</t>
    </rPh>
    <phoneticPr fontId="1"/>
  </si>
  <si>
    <t>※【備考】欄：以下の該当者がいる場合は、備考欄の項目を選択してください。</t>
    <rPh sb="2" eb="4">
      <t>ビコウ</t>
    </rPh>
    <rPh sb="5" eb="6">
      <t>ラン</t>
    </rPh>
    <rPh sb="7" eb="9">
      <t>イカ</t>
    </rPh>
    <rPh sb="10" eb="12">
      <t>ガイトウ</t>
    </rPh>
    <rPh sb="12" eb="13">
      <t>シャ</t>
    </rPh>
    <rPh sb="16" eb="18">
      <t>バアイ</t>
    </rPh>
    <rPh sb="20" eb="22">
      <t>ビコウ</t>
    </rPh>
    <rPh sb="22" eb="23">
      <t>ラン</t>
    </rPh>
    <rPh sb="24" eb="26">
      <t>コウモク</t>
    </rPh>
    <rPh sb="27" eb="29">
      <t>センタク</t>
    </rPh>
    <phoneticPr fontId="2"/>
  </si>
  <si>
    <t>消灯</t>
    <rPh sb="0" eb="2">
      <t>ショウトウ</t>
    </rPh>
    <phoneticPr fontId="1"/>
  </si>
  <si>
    <t>起床</t>
    <rPh sb="0" eb="2">
      <t>キショウ</t>
    </rPh>
    <phoneticPr fontId="1"/>
  </si>
  <si>
    <t>退室点検</t>
    <rPh sb="0" eb="4">
      <t>タイシツテンケン</t>
    </rPh>
    <phoneticPr fontId="1"/>
  </si>
  <si>
    <t>開始</t>
    <rPh sb="0" eb="2">
      <t>カイシ</t>
    </rPh>
    <phoneticPr fontId="1"/>
  </si>
  <si>
    <t>原材料表・メニュー送付希望</t>
    <rPh sb="0" eb="3">
      <t>ゲンザイリョウ</t>
    </rPh>
    <rPh sb="3" eb="4">
      <t>ヒョウ</t>
    </rPh>
    <rPh sb="9" eb="11">
      <t>ソウフ</t>
    </rPh>
    <rPh sb="11" eb="13">
      <t>キボウ</t>
    </rPh>
    <phoneticPr fontId="2"/>
  </si>
  <si>
    <t>アレルギー対応食等についてのご相談は</t>
    <rPh sb="5" eb="7">
      <t>タイオウ</t>
    </rPh>
    <rPh sb="7" eb="8">
      <t>ショク</t>
    </rPh>
    <rPh sb="8" eb="9">
      <t>トウ</t>
    </rPh>
    <rPh sb="15" eb="17">
      <t>ソウダン</t>
    </rPh>
    <phoneticPr fontId="2"/>
  </si>
  <si>
    <t>https://nichiei-meal.net/</t>
    <phoneticPr fontId="2"/>
  </si>
  <si>
    <t>団体名</t>
    <rPh sb="0" eb="3">
      <t>ダンタイメイ</t>
    </rPh>
    <phoneticPr fontId="2"/>
  </si>
  <si>
    <t>人</t>
    <rPh sb="0" eb="1">
      <t>ニン</t>
    </rPh>
    <phoneticPr fontId="2"/>
  </si>
  <si>
    <t>合計</t>
    <rPh sb="0" eb="2">
      <t>ゴウケイ</t>
    </rPh>
    <phoneticPr fontId="2"/>
  </si>
  <si>
    <t>月　／　日</t>
    <rPh sb="0" eb="1">
      <t>ツキ</t>
    </rPh>
    <rPh sb="4" eb="5">
      <t>ニチ</t>
    </rPh>
    <phoneticPr fontId="2"/>
  </si>
  <si>
    <t>食堂食</t>
    <rPh sb="0" eb="2">
      <t>ショクドウ</t>
    </rPh>
    <rPh sb="2" eb="3">
      <t>ショク</t>
    </rPh>
    <phoneticPr fontId="2"/>
  </si>
  <si>
    <t>　　朝食</t>
    <rPh sb="2" eb="4">
      <t>チョウショク</t>
    </rPh>
    <phoneticPr fontId="2"/>
  </si>
  <si>
    <t>食</t>
    <rPh sb="0" eb="1">
      <t>ショク</t>
    </rPh>
    <phoneticPr fontId="2"/>
  </si>
  <si>
    <t>　　夕食</t>
    <rPh sb="2" eb="4">
      <t>ユウショク</t>
    </rPh>
    <phoneticPr fontId="2"/>
  </si>
  <si>
    <t>カレー</t>
    <phoneticPr fontId="2"/>
  </si>
  <si>
    <t>開始時間</t>
    <rPh sb="0" eb="2">
      <t>カイシ</t>
    </rPh>
    <rPh sb="2" eb="4">
      <t>ジカン</t>
    </rPh>
    <phoneticPr fontId="2"/>
  </si>
  <si>
    <t>セット数</t>
    <rPh sb="3" eb="4">
      <t>スウ</t>
    </rPh>
    <phoneticPr fontId="2"/>
  </si>
  <si>
    <t>セット</t>
    <phoneticPr fontId="2"/>
  </si>
  <si>
    <t>受取時間</t>
    <rPh sb="0" eb="1">
      <t>ウ</t>
    </rPh>
    <rPh sb="1" eb="2">
      <t>ト</t>
    </rPh>
    <rPh sb="2" eb="4">
      <t>ジカン</t>
    </rPh>
    <phoneticPr fontId="2"/>
  </si>
  <si>
    <t>受取時間</t>
    <phoneticPr fontId="2"/>
  </si>
  <si>
    <t>おにぎり</t>
    <phoneticPr fontId="2"/>
  </si>
  <si>
    <t>菓子パン</t>
    <rPh sb="0" eb="2">
      <t>カシ</t>
    </rPh>
    <phoneticPr fontId="2"/>
  </si>
  <si>
    <t>飲料</t>
    <rPh sb="0" eb="2">
      <t>インリョウ</t>
    </rPh>
    <phoneticPr fontId="2"/>
  </si>
  <si>
    <t>お茶</t>
    <rPh sb="1" eb="2">
      <t>チャ</t>
    </rPh>
    <phoneticPr fontId="2"/>
  </si>
  <si>
    <t>本</t>
    <rPh sb="0" eb="1">
      <t>ホン</t>
    </rPh>
    <phoneticPr fontId="2"/>
  </si>
  <si>
    <t>スポーツドリンク</t>
    <phoneticPr fontId="2"/>
  </si>
  <si>
    <t>本</t>
    <phoneticPr fontId="2"/>
  </si>
  <si>
    <t>オレンジジュース</t>
    <phoneticPr fontId="2"/>
  </si>
  <si>
    <t>水</t>
    <rPh sb="0" eb="1">
      <t>ミズ</t>
    </rPh>
    <phoneticPr fontId="2"/>
  </si>
  <si>
    <t>麦茶</t>
    <rPh sb="0" eb="2">
      <t>ムギチャ</t>
    </rPh>
    <phoneticPr fontId="2"/>
  </si>
  <si>
    <t>紙パック</t>
    <rPh sb="0" eb="1">
      <t>カミ</t>
    </rPh>
    <phoneticPr fontId="2"/>
  </si>
  <si>
    <t>アップルジュース</t>
    <phoneticPr fontId="2"/>
  </si>
  <si>
    <t>グレープジュース</t>
    <phoneticPr fontId="2"/>
  </si>
  <si>
    <t>氷（２kg）</t>
    <phoneticPr fontId="2"/>
  </si>
  <si>
    <t>袋</t>
    <rPh sb="0" eb="1">
      <t>フクロ</t>
    </rPh>
    <phoneticPr fontId="2"/>
  </si>
  <si>
    <t>担当者氏名</t>
    <rPh sb="0" eb="3">
      <t>タントウシャ</t>
    </rPh>
    <rPh sb="3" eb="5">
      <t>シメイ</t>
    </rPh>
    <phoneticPr fontId="2"/>
  </si>
  <si>
    <t>中日②</t>
    <rPh sb="0" eb="2">
      <t>ナカビ</t>
    </rPh>
    <phoneticPr fontId="1"/>
  </si>
  <si>
    <t>日程</t>
    <rPh sb="0" eb="2">
      <t>ニッテイ</t>
    </rPh>
    <phoneticPr fontId="1"/>
  </si>
  <si>
    <t>うどん</t>
    <phoneticPr fontId="2"/>
  </si>
  <si>
    <t>まんじゅう</t>
    <phoneticPr fontId="2"/>
  </si>
  <si>
    <t>集会</t>
    <rPh sb="0" eb="2">
      <t>シュウカイ</t>
    </rPh>
    <phoneticPr fontId="1"/>
  </si>
  <si>
    <t>中日③</t>
    <rPh sb="0" eb="2">
      <t>ナカビ</t>
    </rPh>
    <phoneticPr fontId="1"/>
  </si>
  <si>
    <t>到着</t>
    <rPh sb="0" eb="2">
      <t>トウチャク</t>
    </rPh>
    <phoneticPr fontId="1"/>
  </si>
  <si>
    <t>出発</t>
    <rPh sb="0" eb="2">
      <t>シュッパツ</t>
    </rPh>
    <phoneticPr fontId="1"/>
  </si>
  <si>
    <t>荷物置き場</t>
    <rPh sb="0" eb="3">
      <t>ニモツオ</t>
    </rPh>
    <rPh sb="4" eb="5">
      <t>バ</t>
    </rPh>
    <phoneticPr fontId="1"/>
  </si>
  <si>
    <t>コース</t>
    <phoneticPr fontId="1"/>
  </si>
  <si>
    <t>焼きおにぎり</t>
    <rPh sb="0" eb="1">
      <t>ヤ</t>
    </rPh>
    <phoneticPr fontId="2"/>
  </si>
  <si>
    <t>２ℓ（オレンジは1.5ℓ）</t>
    <phoneticPr fontId="1"/>
  </si>
  <si>
    <t>食堂問い合わせフォームへお願いします</t>
    <rPh sb="0" eb="2">
      <t>ショクドウ</t>
    </rPh>
    <rPh sb="2" eb="3">
      <t>ト</t>
    </rPh>
    <rPh sb="4" eb="5">
      <t>ア</t>
    </rPh>
    <rPh sb="13" eb="14">
      <t>ネガ</t>
    </rPh>
    <phoneticPr fontId="2"/>
  </si>
  <si>
    <t>Mail：</t>
    <phoneticPr fontId="1"/>
  </si>
  <si>
    <t>※利用１ヶ月前以降の発送となります。</t>
    <rPh sb="1" eb="3">
      <t>リヨウ</t>
    </rPh>
    <rPh sb="5" eb="6">
      <t>ゲツ</t>
    </rPh>
    <rPh sb="6" eb="7">
      <t>マエ</t>
    </rPh>
    <rPh sb="7" eb="9">
      <t>イコウ</t>
    </rPh>
    <rPh sb="10" eb="12">
      <t>ハッソウ</t>
    </rPh>
    <phoneticPr fontId="1"/>
  </si>
  <si>
    <t>食 事 申 込 書</t>
    <rPh sb="0" eb="1">
      <t>ショク</t>
    </rPh>
    <rPh sb="2" eb="3">
      <t>コト</t>
    </rPh>
    <rPh sb="4" eb="5">
      <t>サル</t>
    </rPh>
    <rPh sb="6" eb="7">
      <t>コミ</t>
    </rPh>
    <rPh sb="8" eb="9">
      <t>ショ</t>
    </rPh>
    <phoneticPr fontId="2"/>
  </si>
  <si>
    <t>令和</t>
    <rPh sb="0" eb="2">
      <t>レイワ</t>
    </rPh>
    <phoneticPr fontId="1"/>
  </si>
  <si>
    <t>年</t>
    <rPh sb="0" eb="1">
      <t>ネン</t>
    </rPh>
    <phoneticPr fontId="1"/>
  </si>
  <si>
    <t>代表者（学校は校長）</t>
    <rPh sb="0" eb="2">
      <t>ダイヒョウ</t>
    </rPh>
    <rPh sb="2" eb="3">
      <t>シャ</t>
    </rPh>
    <rPh sb="4" eb="6">
      <t>ガッコウ</t>
    </rPh>
    <rPh sb="7" eb="9">
      <t>コウチョウ</t>
    </rPh>
    <phoneticPr fontId="1"/>
  </si>
  <si>
    <t>担当者
連絡先</t>
    <rPh sb="0" eb="3">
      <t>タントウシャ</t>
    </rPh>
    <rPh sb="4" eb="6">
      <t>レンラク</t>
    </rPh>
    <rPh sb="6" eb="7">
      <t>サキ</t>
    </rPh>
    <phoneticPr fontId="1"/>
  </si>
  <si>
    <t>小学生</t>
    <rPh sb="0" eb="3">
      <t>ショウガクセイ</t>
    </rPh>
    <phoneticPr fontId="1"/>
  </si>
  <si>
    <t>中学生</t>
    <rPh sb="0" eb="3">
      <t>チュウガクセイ</t>
    </rPh>
    <phoneticPr fontId="1"/>
  </si>
  <si>
    <t>その他</t>
    <rPh sb="2" eb="3">
      <t>ホカ</t>
    </rPh>
    <phoneticPr fontId="1"/>
  </si>
  <si>
    <t>大学生</t>
    <rPh sb="0" eb="3">
      <t>ダイガクセイ</t>
    </rPh>
    <phoneticPr fontId="1"/>
  </si>
  <si>
    <t>合計</t>
    <rPh sb="0" eb="2">
      <t>ゴウケイ</t>
    </rPh>
    <phoneticPr fontId="1"/>
  </si>
  <si>
    <t>男</t>
    <phoneticPr fontId="1"/>
  </si>
  <si>
    <t>※</t>
    <phoneticPr fontId="2"/>
  </si>
  <si>
    <t>組</t>
    <rPh sb="0" eb="1">
      <t>クミ</t>
    </rPh>
    <phoneticPr fontId="1"/>
  </si>
  <si>
    <t>ろうそく
（大）</t>
    <rPh sb="6" eb="7">
      <t>ダイ</t>
    </rPh>
    <phoneticPr fontId="2"/>
  </si>
  <si>
    <t>ろうそく
（小）</t>
    <rPh sb="6" eb="7">
      <t>ショウ</t>
    </rPh>
    <phoneticPr fontId="2"/>
  </si>
  <si>
    <t>枚</t>
    <rPh sb="0" eb="1">
      <t>マイ</t>
    </rPh>
    <phoneticPr fontId="2"/>
  </si>
  <si>
    <t>箱</t>
    <rPh sb="0" eb="1">
      <t>ハコ</t>
    </rPh>
    <phoneticPr fontId="2"/>
  </si>
  <si>
    <t>のり弁当</t>
  </si>
  <si>
    <t>連絡先：</t>
    <rPh sb="0" eb="3">
      <t>レンラクサキ</t>
    </rPh>
    <phoneticPr fontId="1"/>
  </si>
  <si>
    <t>※当施設は飲食物の持ち込みを禁止しています。
※合同合宿は、精算を分ける場合、団体ごとに作成してください。
※アレルギー対応食の持ち込みは、宿泊中全ての食事となります。
※連絡先は、日中に連絡が取れる連絡先を記載してください。</t>
    <rPh sb="5" eb="8">
      <t>インショクブツ</t>
    </rPh>
    <rPh sb="9" eb="10">
      <t>モ</t>
    </rPh>
    <rPh sb="11" eb="12">
      <t>コ</t>
    </rPh>
    <rPh sb="14" eb="16">
      <t>キンシ</t>
    </rPh>
    <rPh sb="36" eb="38">
      <t>バアイ</t>
    </rPh>
    <rPh sb="100" eb="103">
      <t>レンラクサキ</t>
    </rPh>
    <phoneticPr fontId="2"/>
  </si>
  <si>
    <t>おにぎり
２個弁当</t>
    <rPh sb="6" eb="7">
      <t>コ</t>
    </rPh>
    <rPh sb="7" eb="9">
      <t>ベントウ</t>
    </rPh>
    <phoneticPr fontId="2"/>
  </si>
  <si>
    <t>おにぎり
３個弁当</t>
    <rPh sb="6" eb="7">
      <t>コ</t>
    </rPh>
    <rPh sb="7" eb="9">
      <t>ベントウ</t>
    </rPh>
    <phoneticPr fontId="2"/>
  </si>
  <si>
    <t>※１
※２
※３
※４
※５</t>
    <phoneticPr fontId="2"/>
  </si>
  <si>
    <t>活動消耗品</t>
    <rPh sb="0" eb="2">
      <t>カツドウ</t>
    </rPh>
    <rPh sb="2" eb="5">
      <t>ショウモウヒン</t>
    </rPh>
    <phoneticPr fontId="2"/>
  </si>
  <si>
    <t>ペットボトル小</t>
    <rPh sb="6" eb="7">
      <t>ショウ</t>
    </rPh>
    <phoneticPr fontId="2"/>
  </si>
  <si>
    <t xml:space="preserve">弁当
</t>
    <rPh sb="0" eb="2">
      <t>ベントウ</t>
    </rPh>
    <phoneticPr fontId="2"/>
  </si>
  <si>
    <t>補食</t>
    <rPh sb="0" eb="2">
      <t>ホショク</t>
    </rPh>
    <phoneticPr fontId="2"/>
  </si>
  <si>
    <t>紙コップ
１セット ５個</t>
    <rPh sb="0" eb="1">
      <t>カミ</t>
    </rPh>
    <rPh sb="11" eb="12">
      <t>コ</t>
    </rPh>
    <phoneticPr fontId="2"/>
  </si>
  <si>
    <t>セット</t>
    <phoneticPr fontId="1"/>
  </si>
  <si>
    <r>
      <t xml:space="preserve">そ
の
他
</t>
    </r>
    <r>
      <rPr>
        <b/>
        <sz val="12"/>
        <color rgb="FFFF0000"/>
        <rFont val="BIZ UDPゴシック"/>
        <family val="3"/>
        <charset val="128"/>
      </rPr>
      <t>※３</t>
    </r>
    <phoneticPr fontId="1"/>
  </si>
  <si>
    <r>
      <t>　　昼食　</t>
    </r>
    <r>
      <rPr>
        <b/>
        <sz val="12"/>
        <color indexed="10"/>
        <rFont val="BIZ UDPゴシック"/>
        <family val="3"/>
        <charset val="128"/>
      </rPr>
      <t>※１</t>
    </r>
    <rPh sb="2" eb="4">
      <t>チュウショク</t>
    </rPh>
    <phoneticPr fontId="2"/>
  </si>
  <si>
    <r>
      <t xml:space="preserve">炊
事
</t>
    </r>
    <r>
      <rPr>
        <b/>
        <sz val="12"/>
        <color rgb="FFFF0000"/>
        <rFont val="BIZ UDPゴシック"/>
        <family val="3"/>
        <charset val="128"/>
      </rPr>
      <t>※２</t>
    </r>
    <rPh sb="0" eb="1">
      <t>スイ</t>
    </rPh>
    <rPh sb="2" eb="3">
      <t>コト</t>
    </rPh>
    <phoneticPr fontId="2"/>
  </si>
  <si>
    <r>
      <t xml:space="preserve">そ
の
他
</t>
    </r>
    <r>
      <rPr>
        <b/>
        <sz val="12"/>
        <color indexed="10"/>
        <rFont val="BIZ UDPゴシック"/>
        <family val="3"/>
        <charset val="128"/>
      </rPr>
      <t>※３</t>
    </r>
    <phoneticPr fontId="2"/>
  </si>
  <si>
    <r>
      <t>ごみ袋
（70</t>
    </r>
    <r>
      <rPr>
        <sz val="12"/>
        <color rgb="FF000000"/>
        <rFont val="BIZ UDPゴシック"/>
        <family val="3"/>
        <charset val="128"/>
      </rPr>
      <t>ℓ</t>
    </r>
    <r>
      <rPr>
        <sz val="12"/>
        <color indexed="8"/>
        <rFont val="BIZ UDPゴシック"/>
        <family val="3"/>
        <charset val="128"/>
      </rPr>
      <t>）</t>
    </r>
    <rPh sb="2" eb="3">
      <t>フクロ</t>
    </rPh>
    <phoneticPr fontId="2"/>
  </si>
  <si>
    <t>※10食以上の増減があった場合、再提出をお願いします。</t>
    <rPh sb="21" eb="22">
      <t>ネガ</t>
    </rPh>
    <phoneticPr fontId="1"/>
  </si>
  <si>
    <t>オリエンテー
リングマップ</t>
    <phoneticPr fontId="2"/>
  </si>
  <si>
    <t>Mail</t>
    <phoneticPr fontId="1"/>
  </si>
  <si>
    <t>活 動 申 込</t>
    <rPh sb="0" eb="1">
      <t>カツ</t>
    </rPh>
    <rPh sb="2" eb="3">
      <t>ドウ</t>
    </rPh>
    <rPh sb="4" eb="5">
      <t>サル</t>
    </rPh>
    <rPh sb="6" eb="7">
      <t>コミ</t>
    </rPh>
    <phoneticPr fontId="2"/>
  </si>
  <si>
    <t>受付№</t>
    <phoneticPr fontId="58"/>
  </si>
  <si>
    <t>①</t>
    <phoneticPr fontId="63" type="Hiragana"/>
  </si>
  <si>
    <t>様式第１号（第３条関係）</t>
    <rPh sb="0" eb="2">
      <t>ようしき</t>
    </rPh>
    <rPh sb="2" eb="3">
      <t>だい</t>
    </rPh>
    <rPh sb="4" eb="5">
      <t>ごう</t>
    </rPh>
    <rPh sb="6" eb="7">
      <t>だい</t>
    </rPh>
    <rPh sb="8" eb="9">
      <t>じょう</t>
    </rPh>
    <rPh sb="9" eb="11">
      <t>かんけい</t>
    </rPh>
    <phoneticPr fontId="63" type="Hiragana"/>
  </si>
  <si>
    <t>埼玉県立大滝げんきプラザ宿泊利用許可申請書</t>
    <rPh sb="0" eb="2">
      <t>サイタマ</t>
    </rPh>
    <rPh sb="2" eb="4">
      <t>ケンリツ</t>
    </rPh>
    <rPh sb="4" eb="6">
      <t>オオタキ</t>
    </rPh>
    <rPh sb="12" eb="14">
      <t>シュクハク</t>
    </rPh>
    <rPh sb="14" eb="16">
      <t>リヨウ</t>
    </rPh>
    <rPh sb="16" eb="18">
      <t>キョカ</t>
    </rPh>
    <rPh sb="18" eb="21">
      <t>シンセイショ</t>
    </rPh>
    <phoneticPr fontId="63"/>
  </si>
  <si>
    <t>（宛先）</t>
    <rPh sb="1" eb="3">
      <t>あてさき</t>
    </rPh>
    <phoneticPr fontId="63" type="Hiragana"/>
  </si>
  <si>
    <t>埼玉県立大滝げんきプラザ所長</t>
    <rPh sb="0" eb="2">
      <t>サイタマ</t>
    </rPh>
    <rPh sb="2" eb="4">
      <t>ケンリツ</t>
    </rPh>
    <rPh sb="4" eb="6">
      <t>オオタキ</t>
    </rPh>
    <rPh sb="12" eb="14">
      <t>ショチョウ</t>
    </rPh>
    <phoneticPr fontId="63"/>
  </si>
  <si>
    <t>〒</t>
    <phoneticPr fontId="63"/>
  </si>
  <si>
    <t>所在地又は住所</t>
    <rPh sb="0" eb="3">
      <t>ショザイチ</t>
    </rPh>
    <rPh sb="3" eb="4">
      <t>マタ</t>
    </rPh>
    <rPh sb="5" eb="7">
      <t>ジュウショ</t>
    </rPh>
    <phoneticPr fontId="63"/>
  </si>
  <si>
    <t>団体名又は氏名</t>
    <rPh sb="0" eb="3">
      <t>ダンタイメイ</t>
    </rPh>
    <rPh sb="3" eb="4">
      <t>マタ</t>
    </rPh>
    <rPh sb="5" eb="7">
      <t>シメイ</t>
    </rPh>
    <phoneticPr fontId="63"/>
  </si>
  <si>
    <t>代表者氏名(学校は校長名)</t>
    <rPh sb="0" eb="3">
      <t>ダイヒョウシャ</t>
    </rPh>
    <rPh sb="3" eb="5">
      <t>シメイ</t>
    </rPh>
    <rPh sb="6" eb="8">
      <t>ガッコウ</t>
    </rPh>
    <rPh sb="9" eb="12">
      <t>コウチョウメイ</t>
    </rPh>
    <phoneticPr fontId="63"/>
  </si>
  <si>
    <t>電　話</t>
    <rPh sb="0" eb="1">
      <t>デン</t>
    </rPh>
    <rPh sb="2" eb="3">
      <t>ハナシ</t>
    </rPh>
    <phoneticPr fontId="63"/>
  </si>
  <si>
    <t>下記のとおり埼玉県立大滝げんきプラザを利用したいので、「活動計画書」を添えて申請します。</t>
    <rPh sb="0" eb="2">
      <t>カキ</t>
    </rPh>
    <rPh sb="6" eb="8">
      <t>サイタマ</t>
    </rPh>
    <rPh sb="8" eb="10">
      <t>ケンリツ</t>
    </rPh>
    <rPh sb="10" eb="12">
      <t>オオタキ</t>
    </rPh>
    <rPh sb="19" eb="21">
      <t>リヨウ</t>
    </rPh>
    <rPh sb="35" eb="36">
      <t>ソ</t>
    </rPh>
    <rPh sb="38" eb="40">
      <t>シンセイ</t>
    </rPh>
    <phoneticPr fontId="63"/>
  </si>
  <si>
    <t>記</t>
    <rPh sb="0" eb="1">
      <t>キ</t>
    </rPh>
    <phoneticPr fontId="63"/>
  </si>
  <si>
    <t>利　用　目　的</t>
    <rPh sb="0" eb="1">
      <t>リ</t>
    </rPh>
    <rPh sb="2" eb="3">
      <t>ヨウ</t>
    </rPh>
    <rPh sb="4" eb="5">
      <t>メ</t>
    </rPh>
    <rPh sb="6" eb="7">
      <t>テキ</t>
    </rPh>
    <phoneticPr fontId="63"/>
  </si>
  <si>
    <t>利　用　期　間</t>
    <rPh sb="0" eb="1">
      <t>リ</t>
    </rPh>
    <rPh sb="2" eb="3">
      <t>ヨウ</t>
    </rPh>
    <rPh sb="4" eb="5">
      <t>キ</t>
    </rPh>
    <rPh sb="6" eb="7">
      <t>アイダ</t>
    </rPh>
    <phoneticPr fontId="63"/>
  </si>
  <si>
    <t>令和</t>
    <rPh sb="0" eb="2">
      <t>レイワ</t>
    </rPh>
    <phoneticPr fontId="58"/>
  </si>
  <si>
    <t>年</t>
    <rPh sb="0" eb="1">
      <t>ねん</t>
    </rPh>
    <phoneticPr fontId="63" type="Hiragana"/>
  </si>
  <si>
    <t>月</t>
    <rPh sb="0" eb="1">
      <t>つき</t>
    </rPh>
    <phoneticPr fontId="63" type="Hiragana"/>
  </si>
  <si>
    <t>日</t>
    <rPh sb="0" eb="1">
      <t>にち</t>
    </rPh>
    <phoneticPr fontId="63" type="Hiragana"/>
  </si>
  <si>
    <t>(</t>
    <phoneticPr fontId="63" type="Hiragana"/>
  </si>
  <si>
    <t>)</t>
    <phoneticPr fontId="63" type="Hiragana"/>
  </si>
  <si>
    <t>から</t>
    <phoneticPr fontId="63" type="Hiragana"/>
  </si>
  <si>
    <t>まで</t>
    <phoneticPr fontId="63" type="Hiragana"/>
  </si>
  <si>
    <t>利　用　人　数</t>
    <rPh sb="0" eb="1">
      <t>り</t>
    </rPh>
    <rPh sb="2" eb="3">
      <t>よう</t>
    </rPh>
    <rPh sb="4" eb="5">
      <t>ひと</t>
    </rPh>
    <rPh sb="6" eb="7">
      <t>すう</t>
    </rPh>
    <phoneticPr fontId="63" type="Hiragana"/>
  </si>
  <si>
    <t>男</t>
    <rPh sb="0" eb="1">
      <t>おとこ</t>
    </rPh>
    <phoneticPr fontId="63" type="Hiragana"/>
  </si>
  <si>
    <t>人</t>
    <rPh sb="0" eb="1">
      <t>にん</t>
    </rPh>
    <phoneticPr fontId="63" type="Hiragana"/>
  </si>
  <si>
    <t>・</t>
    <phoneticPr fontId="63" type="Hiragana"/>
  </si>
  <si>
    <t>女</t>
    <rPh sb="0" eb="1">
      <t>おんな</t>
    </rPh>
    <phoneticPr fontId="63" type="Hiragana"/>
  </si>
  <si>
    <t>計</t>
    <rPh sb="0" eb="1">
      <t>けい</t>
    </rPh>
    <phoneticPr fontId="63" type="Hiragana"/>
  </si>
  <si>
    <t>利 用 責 任 者
（ 担 当 者 ）</t>
    <rPh sb="0" eb="1">
      <t>り</t>
    </rPh>
    <rPh sb="2" eb="3">
      <t>よう</t>
    </rPh>
    <rPh sb="4" eb="5">
      <t>せき</t>
    </rPh>
    <rPh sb="6" eb="7">
      <t>にん</t>
    </rPh>
    <rPh sb="8" eb="9">
      <t>しゃ</t>
    </rPh>
    <rPh sb="12" eb="13">
      <t>ただし</t>
    </rPh>
    <rPh sb="14" eb="15">
      <t>とう</t>
    </rPh>
    <rPh sb="16" eb="17">
      <t>もの</t>
    </rPh>
    <phoneticPr fontId="63" type="Hiragana"/>
  </si>
  <si>
    <t>氏　名</t>
    <rPh sb="0" eb="1">
      <t>ふり</t>
    </rPh>
    <rPh sb="2" eb="3">
      <t>がな</t>
    </rPh>
    <phoneticPr fontId="63" type="Hiragana"/>
  </si>
  <si>
    <t>電　話</t>
    <rPh sb="0" eb="1">
      <t>でん</t>
    </rPh>
    <rPh sb="2" eb="3">
      <t>はなし</t>
    </rPh>
    <phoneticPr fontId="63" type="Hiragana"/>
  </si>
  <si>
    <t>宿泊施設名
該当に○印</t>
    <rPh sb="0" eb="1">
      <t>やど</t>
    </rPh>
    <rPh sb="1" eb="2">
      <t>はく</t>
    </rPh>
    <rPh sb="2" eb="3">
      <t>し</t>
    </rPh>
    <rPh sb="3" eb="4">
      <t>せつ</t>
    </rPh>
    <rPh sb="4" eb="5">
      <t>めい</t>
    </rPh>
    <rPh sb="6" eb="7">
      <t>がい</t>
    </rPh>
    <rPh sb="7" eb="8">
      <t>とう</t>
    </rPh>
    <rPh sb="10" eb="11">
      <t>いん</t>
    </rPh>
    <phoneticPr fontId="63" type="Hiragana"/>
  </si>
  <si>
    <t>宿泊月日</t>
    <rPh sb="0" eb="2">
      <t>しゅくはく</t>
    </rPh>
    <rPh sb="2" eb="4">
      <t>つきひ</t>
    </rPh>
    <phoneticPr fontId="63" type="Hiragana"/>
  </si>
  <si>
    <t>宿泊者数</t>
    <rPh sb="0" eb="3">
      <t>しゅくはくしゃ</t>
    </rPh>
    <rPh sb="3" eb="4">
      <t>すう</t>
    </rPh>
    <phoneticPr fontId="63" type="Hiragana"/>
  </si>
  <si>
    <t>宿　 泊 　者 　の 　内　 訳　　（人）</t>
    <rPh sb="0" eb="1">
      <t>やど</t>
    </rPh>
    <rPh sb="3" eb="4">
      <t>はく</t>
    </rPh>
    <rPh sb="6" eb="7">
      <t>もの</t>
    </rPh>
    <rPh sb="12" eb="13">
      <t>ない</t>
    </rPh>
    <rPh sb="15" eb="16">
      <t>わけ</t>
    </rPh>
    <rPh sb="19" eb="20">
      <t>にん</t>
    </rPh>
    <phoneticPr fontId="63" type="Hiragana"/>
  </si>
  <si>
    <t>使用料
（利用料金）</t>
    <rPh sb="0" eb="3">
      <t>しようりょう</t>
    </rPh>
    <rPh sb="5" eb="8">
      <t>りようりょう</t>
    </rPh>
    <rPh sb="8" eb="9">
      <t>きん</t>
    </rPh>
    <phoneticPr fontId="63" type="Hiragana"/>
  </si>
  <si>
    <t>小中学生</t>
    <rPh sb="0" eb="1">
      <t>しょう</t>
    </rPh>
    <rPh sb="1" eb="4">
      <t>ちゅうがくせい</t>
    </rPh>
    <phoneticPr fontId="63" type="Hiragana"/>
  </si>
  <si>
    <t>高校生等</t>
    <rPh sb="0" eb="3">
      <t>こうこうせい</t>
    </rPh>
    <rPh sb="3" eb="4">
      <t>とう</t>
    </rPh>
    <phoneticPr fontId="63" type="Hiragana"/>
  </si>
  <si>
    <t>一般・学生</t>
    <rPh sb="0" eb="2">
      <t>いっぱん</t>
    </rPh>
    <rPh sb="3" eb="5">
      <t>がくせい</t>
    </rPh>
    <phoneticPr fontId="63" type="Hiragana"/>
  </si>
  <si>
    <t>就学前</t>
    <rPh sb="0" eb="3">
      <t>しゅうがくまえ</t>
    </rPh>
    <phoneticPr fontId="63" type="Hiragana"/>
  </si>
  <si>
    <t>上 記 以 外 の 希 望
利　用　施　設　名</t>
    <rPh sb="0" eb="1">
      <t>うえ</t>
    </rPh>
    <rPh sb="2" eb="3">
      <t>き</t>
    </rPh>
    <rPh sb="4" eb="5">
      <t>い</t>
    </rPh>
    <rPh sb="6" eb="7">
      <t>そと</t>
    </rPh>
    <rPh sb="10" eb="11">
      <t>まれ</t>
    </rPh>
    <rPh sb="12" eb="13">
      <t>ぼう</t>
    </rPh>
    <rPh sb="14" eb="15">
      <t>り</t>
    </rPh>
    <rPh sb="16" eb="17">
      <t>よう</t>
    </rPh>
    <rPh sb="18" eb="19">
      <t>し</t>
    </rPh>
    <rPh sb="20" eb="21">
      <t>せつ</t>
    </rPh>
    <rPh sb="22" eb="23">
      <t>めい</t>
    </rPh>
    <phoneticPr fontId="63" type="Hiragana"/>
  </si>
  <si>
    <t>使用料計
（利用料金計）</t>
    <rPh sb="0" eb="3">
      <t>しようりょう</t>
    </rPh>
    <rPh sb="3" eb="4">
      <t>けい</t>
    </rPh>
    <rPh sb="6" eb="9">
      <t>りようりょう</t>
    </rPh>
    <rPh sb="9" eb="10">
      <t>きん</t>
    </rPh>
    <rPh sb="10" eb="11">
      <t>けい</t>
    </rPh>
    <phoneticPr fontId="63" type="Hiragana"/>
  </si>
  <si>
    <t>利　用　の　条　件　又　 は   制   限</t>
    <rPh sb="0" eb="1">
      <t>り</t>
    </rPh>
    <rPh sb="2" eb="3">
      <t>よう</t>
    </rPh>
    <rPh sb="6" eb="7">
      <t>じょう</t>
    </rPh>
    <rPh sb="8" eb="9">
      <t>けん</t>
    </rPh>
    <rPh sb="10" eb="11">
      <t>また</t>
    </rPh>
    <rPh sb="17" eb="18">
      <t>せい</t>
    </rPh>
    <rPh sb="21" eb="22">
      <t>きり</t>
    </rPh>
    <phoneticPr fontId="63" type="Hiragana"/>
  </si>
  <si>
    <t>※　太線内だけ記入してください。</t>
    <rPh sb="2" eb="4">
      <t>ふとせん</t>
    </rPh>
    <rPh sb="4" eb="5">
      <t>ない</t>
    </rPh>
    <rPh sb="7" eb="9">
      <t>きにゅう</t>
    </rPh>
    <phoneticPr fontId="63" type="Hiragana"/>
  </si>
  <si>
    <t>※　合同合宿は学校ごとに提出してください。</t>
    <rPh sb="2" eb="4">
      <t>ごうどう</t>
    </rPh>
    <rPh sb="4" eb="6">
      <t>がっしゅく</t>
    </rPh>
    <rPh sb="7" eb="9">
      <t>がっこう</t>
    </rPh>
    <rPh sb="12" eb="14">
      <t>ていしゅつ</t>
    </rPh>
    <phoneticPr fontId="63" type="Hiragana"/>
  </si>
  <si>
    <t>埼玉県立大滝げんきプラザ宿泊利用許可書</t>
    <rPh sb="0" eb="2">
      <t>サイタマ</t>
    </rPh>
    <rPh sb="2" eb="4">
      <t>ケンリツ</t>
    </rPh>
    <rPh sb="4" eb="6">
      <t>オオタキ</t>
    </rPh>
    <rPh sb="12" eb="14">
      <t>シュクハク</t>
    </rPh>
    <rPh sb="14" eb="16">
      <t>リヨウ</t>
    </rPh>
    <rPh sb="16" eb="18">
      <t>キョカ</t>
    </rPh>
    <rPh sb="18" eb="19">
      <t>ショ</t>
    </rPh>
    <phoneticPr fontId="63"/>
  </si>
  <si>
    <t>　様</t>
    <phoneticPr fontId="58"/>
  </si>
  <si>
    <t>埼玉県立大滝げんきプラザ所長</t>
    <rPh sb="0" eb="2">
      <t>サイタマ</t>
    </rPh>
    <rPh sb="2" eb="4">
      <t>ケンリツ</t>
    </rPh>
    <rPh sb="4" eb="6">
      <t>オオタキ</t>
    </rPh>
    <rPh sb="12" eb="14">
      <t>ショチョウ</t>
    </rPh>
    <phoneticPr fontId="1"/>
  </si>
  <si>
    <t>(公印省略)</t>
    <rPh sb="1" eb="5">
      <t>コウインショウリャク</t>
    </rPh>
    <phoneticPr fontId="58"/>
  </si>
  <si>
    <t>下記のとおり埼玉県立大滝げんきプラザの利用を許可します。</t>
  </si>
  <si>
    <t>様</t>
    <rPh sb="0" eb="1">
      <t>サマ</t>
    </rPh>
    <phoneticPr fontId="1"/>
  </si>
  <si>
    <t>宿泊室</t>
    <rPh sb="0" eb="1">
      <t>やど</t>
    </rPh>
    <rPh sb="1" eb="2">
      <t>はく</t>
    </rPh>
    <rPh sb="2" eb="3">
      <t>しつ</t>
    </rPh>
    <phoneticPr fontId="63" type="Hiragana"/>
  </si>
  <si>
    <t>郵便番号</t>
    <rPh sb="0" eb="4">
      <t>ユウビンバンゴウ</t>
    </rPh>
    <phoneticPr fontId="1"/>
  </si>
  <si>
    <t>利用目的</t>
    <rPh sb="0" eb="4">
      <t>リヨウモクテキ</t>
    </rPh>
    <phoneticPr fontId="1"/>
  </si>
  <si>
    <t>利用
泊数</t>
    <rPh sb="0" eb="2">
      <t>リヨウ</t>
    </rPh>
    <rPh sb="3" eb="5">
      <t>ハクスウ</t>
    </rPh>
    <phoneticPr fontId="1"/>
  </si>
  <si>
    <t>月</t>
    <rPh sb="0" eb="1">
      <t>ツキ</t>
    </rPh>
    <phoneticPr fontId="1"/>
  </si>
  <si>
    <t>）</t>
    <phoneticPr fontId="1"/>
  </si>
  <si>
    <t>（</t>
    <phoneticPr fontId="1"/>
  </si>
  <si>
    <t>日</t>
    <rPh sb="0" eb="1">
      <t>ヒ</t>
    </rPh>
    <phoneticPr fontId="1"/>
  </si>
  <si>
    <t>受付№</t>
    <rPh sb="0" eb="2">
      <t>ウケツケ</t>
    </rPh>
    <phoneticPr fontId="1"/>
  </si>
  <si>
    <t>団　体　名</t>
    <rPh sb="0" eb="1">
      <t>ダン</t>
    </rPh>
    <rPh sb="2" eb="3">
      <t>カラダ</t>
    </rPh>
    <rPh sb="4" eb="5">
      <t>ナ</t>
    </rPh>
    <phoneticPr fontId="1"/>
  </si>
  <si>
    <t>住　所</t>
    <rPh sb="0" eb="1">
      <t>ジュウ</t>
    </rPh>
    <rPh sb="2" eb="3">
      <t>ショ</t>
    </rPh>
    <phoneticPr fontId="1"/>
  </si>
  <si>
    <t>泊</t>
    <rPh sb="0" eb="1">
      <t>ハク</t>
    </rPh>
    <phoneticPr fontId="1"/>
  </si>
  <si>
    <t>ふりがな</t>
    <phoneticPr fontId="1"/>
  </si>
  <si>
    <t>担当者</t>
    <rPh sb="0" eb="3">
      <t>たんとうしゃ</t>
    </rPh>
    <phoneticPr fontId="1" type="Hiragana" alignment="distributed"/>
  </si>
  <si>
    <t>ふりがな</t>
    <phoneticPr fontId="1" type="Hiragana" alignment="distributed"/>
  </si>
  <si>
    <t>氏名</t>
    <rPh sb="0" eb="2">
      <t>しめい</t>
    </rPh>
    <phoneticPr fontId="1" type="Hiragana" alignment="distributed"/>
  </si>
  <si>
    <t>宿泊施設名</t>
    <rPh sb="0" eb="1">
      <t>やど</t>
    </rPh>
    <rPh sb="1" eb="2">
      <t>はく</t>
    </rPh>
    <rPh sb="2" eb="3">
      <t>し</t>
    </rPh>
    <rPh sb="3" eb="4">
      <t>せつ</t>
    </rPh>
    <rPh sb="4" eb="5">
      <t>めい</t>
    </rPh>
    <phoneticPr fontId="63" type="Hiragana"/>
  </si>
  <si>
    <t>入所式</t>
    <rPh sb="0" eb="3">
      <t>ニュウショシキ</t>
    </rPh>
    <phoneticPr fontId="1"/>
  </si>
  <si>
    <t>飯盒炊爨・レク・集団行動</t>
    <rPh sb="0" eb="4">
      <t>ハンゴウスイサン</t>
    </rPh>
    <rPh sb="8" eb="10">
      <t>シュウダン</t>
    </rPh>
    <rPh sb="10" eb="12">
      <t>コウドウ</t>
    </rPh>
    <phoneticPr fontId="58"/>
  </si>
  <si>
    <t>受付年月日</t>
    <rPh sb="0" eb="2">
      <t>ウケツケ</t>
    </rPh>
    <rPh sb="2" eb="5">
      <t>ネンガッピ</t>
    </rPh>
    <phoneticPr fontId="63"/>
  </si>
  <si>
    <t>学校名</t>
    <rPh sb="0" eb="2">
      <t>ガッコウ</t>
    </rPh>
    <rPh sb="2" eb="3">
      <t>メイ</t>
    </rPh>
    <phoneticPr fontId="63"/>
  </si>
  <si>
    <t>分類</t>
    <rPh sb="0" eb="2">
      <t>ブンルイ</t>
    </rPh>
    <phoneticPr fontId="63"/>
  </si>
  <si>
    <t>校長名</t>
    <rPh sb="0" eb="2">
      <t>コウチョウ</t>
    </rPh>
    <rPh sb="2" eb="3">
      <t>メイ</t>
    </rPh>
    <phoneticPr fontId="63"/>
  </si>
  <si>
    <t>担当者</t>
    <rPh sb="0" eb="3">
      <t>タントウシャ</t>
    </rPh>
    <phoneticPr fontId="63"/>
  </si>
  <si>
    <t>郵便番号</t>
    <rPh sb="0" eb="4">
      <t>ユウビンバンゴウ</t>
    </rPh>
    <phoneticPr fontId="63"/>
  </si>
  <si>
    <t>住所</t>
    <rPh sb="0" eb="2">
      <t>ジュウショ</t>
    </rPh>
    <phoneticPr fontId="63"/>
  </si>
  <si>
    <t>電話</t>
    <rPh sb="0" eb="2">
      <t>デンワ</t>
    </rPh>
    <phoneticPr fontId="63"/>
  </si>
  <si>
    <t>学年</t>
    <rPh sb="0" eb="2">
      <t>ガクネン</t>
    </rPh>
    <phoneticPr fontId="63"/>
  </si>
  <si>
    <t>学級数</t>
    <rPh sb="0" eb="2">
      <t>ガッキュウ</t>
    </rPh>
    <rPh sb="2" eb="3">
      <t>スウ</t>
    </rPh>
    <phoneticPr fontId="63"/>
  </si>
  <si>
    <t>男</t>
    <rPh sb="0" eb="1">
      <t>オトコ</t>
    </rPh>
    <phoneticPr fontId="63"/>
  </si>
  <si>
    <t>女</t>
    <rPh sb="0" eb="1">
      <t>オンナ</t>
    </rPh>
    <phoneticPr fontId="63"/>
  </si>
  <si>
    <t>引率男</t>
    <rPh sb="0" eb="2">
      <t>インソツ</t>
    </rPh>
    <rPh sb="2" eb="3">
      <t>オトコ</t>
    </rPh>
    <phoneticPr fontId="63"/>
  </si>
  <si>
    <t>引率女</t>
    <rPh sb="0" eb="2">
      <t>インソツ</t>
    </rPh>
    <rPh sb="2" eb="3">
      <t>ジョ</t>
    </rPh>
    <phoneticPr fontId="63"/>
  </si>
  <si>
    <t>目的</t>
    <rPh sb="0" eb="2">
      <t>モクテキ</t>
    </rPh>
    <phoneticPr fontId="63"/>
  </si>
  <si>
    <t xml:space="preserve">   　から　 　　　まで　</t>
    <phoneticPr fontId="58"/>
  </si>
  <si>
    <t>テント</t>
    <phoneticPr fontId="58"/>
  </si>
  <si>
    <t>体育館</t>
    <rPh sb="0" eb="3">
      <t>タイイクカン</t>
    </rPh>
    <phoneticPr fontId="63"/>
  </si>
  <si>
    <t>多目的広場</t>
    <rPh sb="0" eb="5">
      <t>タモクテキヒロバ</t>
    </rPh>
    <phoneticPr fontId="63"/>
  </si>
  <si>
    <t>研修室</t>
    <rPh sb="0" eb="3">
      <t>ケンシュウシツ</t>
    </rPh>
    <phoneticPr fontId="63"/>
  </si>
  <si>
    <t>天文台</t>
    <rPh sb="0" eb="3">
      <t>テンモンダイ</t>
    </rPh>
    <phoneticPr fontId="58"/>
  </si>
  <si>
    <t>備考</t>
    <rPh sb="0" eb="2">
      <t>ビコウ</t>
    </rPh>
    <phoneticPr fontId="58"/>
  </si>
  <si>
    <t>使用宿泊棟(使う宿泊棟に☑)</t>
    <rPh sb="0" eb="2">
      <t>シヨウ</t>
    </rPh>
    <rPh sb="2" eb="5">
      <t>シュクハクトウ</t>
    </rPh>
    <rPh sb="6" eb="7">
      <t>ツカ</t>
    </rPh>
    <rPh sb="8" eb="11">
      <t>シュクハクトウ</t>
    </rPh>
    <phoneticPr fontId="1"/>
  </si>
  <si>
    <t>使用するものに☑</t>
    <rPh sb="0" eb="2">
      <t>シヨウ</t>
    </rPh>
    <phoneticPr fontId="1"/>
  </si>
  <si>
    <t>日帰り</t>
    <rPh sb="0" eb="2">
      <t>ヒガエ</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</si>
  <si>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</si>
  <si>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</si>
  <si>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</si>
  <si>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</si>
  <si>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</si>
  <si>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台</t>
    <rPh sb="0" eb="1">
      <t>ダイ</t>
    </rPh>
    <phoneticPr fontId="1"/>
  </si>
  <si>
    <t>入所前の活動</t>
    <rPh sb="0" eb="2">
      <t>ニュウショ</t>
    </rPh>
    <rPh sb="2" eb="3">
      <t>マエ</t>
    </rPh>
    <rPh sb="4" eb="6">
      <t>カツドウ</t>
    </rPh>
    <phoneticPr fontId="1"/>
  </si>
  <si>
    <t>活動開始時間</t>
    <rPh sb="0" eb="6">
      <t>カツドウカイシジカン</t>
    </rPh>
    <phoneticPr fontId="1"/>
  </si>
  <si>
    <t>入所後の
野外活動</t>
    <rPh sb="0" eb="3">
      <t>ニュウショゴ</t>
    </rPh>
    <rPh sb="5" eb="9">
      <t>ヤガイカツドウ</t>
    </rPh>
    <phoneticPr fontId="1"/>
  </si>
  <si>
    <t>退所後の
野外活動</t>
    <rPh sb="0" eb="3">
      <t>タイショゴ</t>
    </rPh>
    <rPh sb="5" eb="9">
      <t>ヤガイカツドウ</t>
    </rPh>
    <phoneticPr fontId="1"/>
  </si>
  <si>
    <t>活動場所</t>
    <rPh sb="0" eb="4">
      <t>カツドウバショ</t>
    </rPh>
    <phoneticPr fontId="1"/>
  </si>
  <si>
    <t>退所後の活動</t>
    <rPh sb="0" eb="2">
      <t>タイショ</t>
    </rPh>
    <rPh sb="2" eb="3">
      <t>ゴ</t>
    </rPh>
    <rPh sb="4" eb="6">
      <t>カツドウ</t>
    </rPh>
    <phoneticPr fontId="1"/>
  </si>
  <si>
    <t>活動終了時間</t>
    <rPh sb="0" eb="6">
      <t>カツドウシュウリョウジカン</t>
    </rPh>
    <phoneticPr fontId="1"/>
  </si>
  <si>
    <r>
      <t xml:space="preserve">県外は
</t>
    </r>
    <r>
      <rPr>
        <sz val="12"/>
        <rFont val="Segoe UI Symbol"/>
        <family val="3"/>
      </rPr>
      <t>☑</t>
    </r>
    <rPh sb="0" eb="2">
      <t>ケンガイ</t>
    </rPh>
    <phoneticPr fontId="1"/>
  </si>
  <si>
    <t>乗用車到着
予定時刻・台数</t>
    <rPh sb="0" eb="3">
      <t>ジョウヨウシャ</t>
    </rPh>
    <rPh sb="3" eb="5">
      <t>トウチャク</t>
    </rPh>
    <rPh sb="6" eb="8">
      <t>ヨテイ</t>
    </rPh>
    <rPh sb="8" eb="10">
      <t>ジコク</t>
    </rPh>
    <rPh sb="11" eb="13">
      <t>ダイスウ</t>
    </rPh>
    <phoneticPr fontId="1"/>
  </si>
  <si>
    <t>その他</t>
    <rPh sb="2" eb="3">
      <t>タ</t>
    </rPh>
    <phoneticPr fontId="1"/>
  </si>
  <si>
    <t>宿泊棟以外の
希望利用施設</t>
    <rPh sb="2" eb="3">
      <t>トウ</t>
    </rPh>
    <rPh sb="7" eb="9">
      <t>キボウ</t>
    </rPh>
    <rPh sb="9" eb="11">
      <t>リヨウ</t>
    </rPh>
    <rPh sb="11" eb="13">
      <t>シセツ</t>
    </rPh>
    <phoneticPr fontId="1"/>
  </si>
  <si>
    <t>分類</t>
    <rPh sb="0" eb="2">
      <t>ブンルイ</t>
    </rPh>
    <phoneticPr fontId="1"/>
  </si>
  <si>
    <t>小学校</t>
    <rPh sb="0" eb="3">
      <t>ショウガッコウ</t>
    </rPh>
    <phoneticPr fontId="1"/>
  </si>
  <si>
    <t>中学校</t>
    <rPh sb="0" eb="3">
      <t>チュウガッコウ</t>
    </rPh>
    <phoneticPr fontId="1"/>
  </si>
  <si>
    <t>高校</t>
    <rPh sb="0" eb="2">
      <t>コウコウ</t>
    </rPh>
    <phoneticPr fontId="1"/>
  </si>
  <si>
    <t>大学</t>
    <rPh sb="0" eb="2">
      <t>ダイガク</t>
    </rPh>
    <phoneticPr fontId="1"/>
  </si>
  <si>
    <t>一般</t>
    <rPh sb="0" eb="2">
      <t>イッパン</t>
    </rPh>
    <phoneticPr fontId="1"/>
  </si>
  <si>
    <t>学年</t>
    <rPh sb="0" eb="2">
      <t>ガクネン</t>
    </rPh>
    <phoneticPr fontId="1"/>
  </si>
  <si>
    <t>必ず記入</t>
    <rPh sb="0" eb="1">
      <t>カナラ</t>
    </rPh>
    <rPh sb="2" eb="4">
      <t>キニュウ</t>
    </rPh>
    <phoneticPr fontId="1"/>
  </si>
  <si>
    <t>必要に応じて記入</t>
    <rPh sb="0" eb="2">
      <t>ヒツヨウ</t>
    </rPh>
    <rPh sb="3" eb="4">
      <t>オウ</t>
    </rPh>
    <rPh sb="6" eb="8">
      <t>キニュウ</t>
    </rPh>
    <phoneticPr fontId="1"/>
  </si>
  <si>
    <t>幼稚園・保育園</t>
    <rPh sb="0" eb="3">
      <t>ヨウチエン</t>
    </rPh>
    <rPh sb="4" eb="7">
      <t>ホイクエン</t>
    </rPh>
    <phoneticPr fontId="1"/>
  </si>
  <si>
    <t>小計</t>
    <rPh sb="0" eb="2">
      <t>ショウケイ</t>
    </rPh>
    <phoneticPr fontId="1"/>
  </si>
  <si>
    <t>人数
内訳</t>
    <rPh sb="0" eb="2">
      <t>ニンズウ</t>
    </rPh>
    <rPh sb="3" eb="5">
      <t>ウチワケ</t>
    </rPh>
    <phoneticPr fontId="1"/>
  </si>
  <si>
    <t>バス出発
予定時刻・台数</t>
    <rPh sb="2" eb="4">
      <t>シュッパツ</t>
    </rPh>
    <rPh sb="5" eb="7">
      <t>ヨテイ</t>
    </rPh>
    <rPh sb="7" eb="9">
      <t>ジコク</t>
    </rPh>
    <rPh sb="10" eb="12">
      <t>ダイスウ</t>
    </rPh>
    <phoneticPr fontId="1"/>
  </si>
  <si>
    <t>バス到着
予定時刻・台数</t>
    <rPh sb="2" eb="4">
      <t>トウチャク</t>
    </rPh>
    <rPh sb="5" eb="7">
      <t>ヨテイ</t>
    </rPh>
    <rPh sb="7" eb="9">
      <t>ジコク</t>
    </rPh>
    <rPh sb="10" eb="12">
      <t>ダイスウ</t>
    </rPh>
    <phoneticPr fontId="1"/>
  </si>
  <si>
    <t>乗用車出発
予定時刻・台数</t>
    <rPh sb="0" eb="3">
      <t>ジョウヨウシャ</t>
    </rPh>
    <rPh sb="3" eb="5">
      <t>シュッパツ</t>
    </rPh>
    <rPh sb="6" eb="8">
      <t>ヨテイ</t>
    </rPh>
    <rPh sb="8" eb="10">
      <t>ジコク</t>
    </rPh>
    <rPh sb="11" eb="13">
      <t>ダイスウ</t>
    </rPh>
    <phoneticPr fontId="1"/>
  </si>
  <si>
    <t>学級数</t>
    <rPh sb="0" eb="3">
      <t>ガッキュウスウ</t>
    </rPh>
    <phoneticPr fontId="1"/>
  </si>
  <si>
    <t>1:就学前 2:小学生 3:中学生 4:高校生
5:大学生 6:その他 7:教員または引率者</t>
    <rPh sb="14" eb="17">
      <t>チュウガクセイ</t>
    </rPh>
    <rPh sb="26" eb="29">
      <t>ダイガクセイ</t>
    </rPh>
    <rPh sb="34" eb="35">
      <t>タ</t>
    </rPh>
    <rPh sb="38" eb="40">
      <t>キョウイン</t>
    </rPh>
    <rPh sb="43" eb="46">
      <t>インソツシャ</t>
    </rPh>
    <phoneticPr fontId="1"/>
  </si>
  <si>
    <t>炊事</t>
    <rPh sb="0" eb="2">
      <t>スイジ</t>
    </rPh>
    <phoneticPr fontId="1"/>
  </si>
  <si>
    <t>まんじゅう</t>
    <phoneticPr fontId="1"/>
  </si>
  <si>
    <t>カレー</t>
    <phoneticPr fontId="1"/>
  </si>
  <si>
    <t>うどん</t>
    <phoneticPr fontId="1"/>
  </si>
  <si>
    <t>場所</t>
    <rPh sb="0" eb="2">
      <t>バショ</t>
    </rPh>
    <phoneticPr fontId="1"/>
  </si>
  <si>
    <t>時間</t>
    <rPh sb="0" eb="2">
      <t>ジカン</t>
    </rPh>
    <phoneticPr fontId="1"/>
  </si>
  <si>
    <t>活動開始時間</t>
    <rPh sb="0" eb="2">
      <t>カツドウ</t>
    </rPh>
    <rPh sb="2" eb="4">
      <t>カイシ</t>
    </rPh>
    <rPh sb="4" eb="6">
      <t>ジカン</t>
    </rPh>
    <phoneticPr fontId="1"/>
  </si>
  <si>
    <t>入所前</t>
    <rPh sb="0" eb="3">
      <t>ニュウショマエ</t>
    </rPh>
    <phoneticPr fontId="1"/>
  </si>
  <si>
    <t>退所後</t>
    <rPh sb="0" eb="3">
      <t>タイショゴ</t>
    </rPh>
    <phoneticPr fontId="1"/>
  </si>
  <si>
    <t>食事</t>
    <rPh sb="0" eb="2">
      <t>ショクジ</t>
    </rPh>
    <phoneticPr fontId="1"/>
  </si>
  <si>
    <t>朝食</t>
    <rPh sb="0" eb="2">
      <t>チョウショク</t>
    </rPh>
    <phoneticPr fontId="1"/>
  </si>
  <si>
    <t>昼食</t>
    <rPh sb="0" eb="2">
      <t>チュウショク</t>
    </rPh>
    <phoneticPr fontId="1"/>
  </si>
  <si>
    <t>夕食</t>
    <rPh sb="0" eb="2">
      <t>ユウショク</t>
    </rPh>
    <phoneticPr fontId="1"/>
  </si>
  <si>
    <t>捕食</t>
    <rPh sb="0" eb="2">
      <t>ホショク</t>
    </rPh>
    <phoneticPr fontId="1"/>
  </si>
  <si>
    <t>就寝</t>
    <rPh sb="0" eb="2">
      <t>シュウシン</t>
    </rPh>
    <phoneticPr fontId="1"/>
  </si>
  <si>
    <t>活動</t>
    <rPh sb="0" eb="2">
      <t>カツドウ</t>
    </rPh>
    <phoneticPr fontId="1"/>
  </si>
  <si>
    <t>食事申込書とリンクしていますので、食事申込書に記入してください</t>
    <rPh sb="0" eb="5">
      <t>ショクジモウシコミショ</t>
    </rPh>
    <rPh sb="17" eb="22">
      <t>ショクジモウシコミショ</t>
    </rPh>
    <rPh sb="23" eb="25">
      <t>キニュウ</t>
    </rPh>
    <phoneticPr fontId="1"/>
  </si>
  <si>
    <t>必要な情報を記入してください。</t>
    <rPh sb="0" eb="2">
      <t>ヒツヨウ</t>
    </rPh>
    <rPh sb="3" eb="5">
      <t>ジョウホウ</t>
    </rPh>
    <rPh sb="6" eb="8">
      <t>キニュウ</t>
    </rPh>
    <phoneticPr fontId="1"/>
  </si>
  <si>
    <t>バス到着・乗用車
予定時刻・台数</t>
    <rPh sb="2" eb="4">
      <t>トウチャク</t>
    </rPh>
    <rPh sb="5" eb="8">
      <t>ジョウヨウシャ</t>
    </rPh>
    <rPh sb="9" eb="11">
      <t>ヨテイ</t>
    </rPh>
    <rPh sb="11" eb="13">
      <t>ジコク</t>
    </rPh>
    <rPh sb="14" eb="16">
      <t>ダイスウ</t>
    </rPh>
    <phoneticPr fontId="1"/>
  </si>
  <si>
    <t>場所・開始時間</t>
    <rPh sb="0" eb="2">
      <t>バショ</t>
    </rPh>
    <rPh sb="3" eb="7">
      <t>カイシジカン</t>
    </rPh>
    <phoneticPr fontId="1"/>
  </si>
  <si>
    <t>団体名</t>
    <rPh sb="0" eb="3">
      <t>ダンタイメイ</t>
    </rPh>
    <phoneticPr fontId="1"/>
  </si>
  <si>
    <t>人数</t>
    <rPh sb="0" eb="2">
      <t>ニンズウ</t>
    </rPh>
    <phoneticPr fontId="1"/>
  </si>
  <si>
    <t xml:space="preserve">退所　　荷物置き場：  </t>
    <phoneticPr fontId="1"/>
  </si>
  <si>
    <t>退室点検</t>
  </si>
  <si>
    <t>退所後の活動・活動場所</t>
    <rPh sb="0" eb="2">
      <t>タイショ</t>
    </rPh>
    <rPh sb="2" eb="3">
      <t>ゴ</t>
    </rPh>
    <rPh sb="4" eb="6">
      <t>カツドウ</t>
    </rPh>
    <rPh sb="7" eb="11">
      <t>カツドウバショ</t>
    </rPh>
    <phoneticPr fontId="1"/>
  </si>
  <si>
    <t>～</t>
    <phoneticPr fontId="1"/>
  </si>
  <si>
    <t>テーブル</t>
    <phoneticPr fontId="1"/>
  </si>
  <si>
    <t>※活動時間や活動場所については調整する場合があります</t>
    <phoneticPr fontId="1"/>
  </si>
  <si>
    <t>入所前活動終了時間</t>
    <rPh sb="0" eb="5">
      <t>ニュウショマエカツドウ</t>
    </rPh>
    <rPh sb="5" eb="9">
      <t>シュウリョウジカン</t>
    </rPh>
    <phoneticPr fontId="1"/>
  </si>
  <si>
    <t>入浴終了時刻</t>
    <rPh sb="0" eb="6">
      <t>ニュウヨクシュウリョウジコク</t>
    </rPh>
    <phoneticPr fontId="1"/>
  </si>
  <si>
    <t>終了時刻</t>
    <rPh sb="0" eb="4">
      <t>シュウリョウジコク</t>
    </rPh>
    <phoneticPr fontId="1"/>
  </si>
  <si>
    <t>入浴終了時間</t>
    <rPh sb="0" eb="4">
      <t>ニュウヨクシュウリョウ</t>
    </rPh>
    <rPh sb="4" eb="6">
      <t>ジカン</t>
    </rPh>
    <phoneticPr fontId="1"/>
  </si>
  <si>
    <t>男子</t>
    <rPh sb="0" eb="2">
      <t>ダンシ</t>
    </rPh>
    <phoneticPr fontId="1"/>
  </si>
  <si>
    <t>女子</t>
    <rPh sb="0" eb="2">
      <t>ジョシ</t>
    </rPh>
    <phoneticPr fontId="1"/>
  </si>
  <si>
    <t>やまゆり</t>
    <phoneticPr fontId="1"/>
  </si>
  <si>
    <t>かたくり</t>
    <phoneticPr fontId="1"/>
  </si>
  <si>
    <t>あじさい</t>
    <phoneticPr fontId="1"/>
  </si>
  <si>
    <t>はぎ</t>
    <phoneticPr fontId="1"/>
  </si>
  <si>
    <t>入浴開始時間</t>
    <rPh sb="0" eb="2">
      <t>ニュウヨク</t>
    </rPh>
    <rPh sb="2" eb="4">
      <t>カイシ</t>
    </rPh>
    <rPh sb="4" eb="6">
      <t>ジカン</t>
    </rPh>
    <phoneticPr fontId="1"/>
  </si>
  <si>
    <t>基本は　男子：やまゆり・はぎ
　　　　女子：かたくり・あじさい</t>
    <rPh sb="0" eb="2">
      <t>キホン</t>
    </rPh>
    <rPh sb="4" eb="6">
      <t>ダンシ</t>
    </rPh>
    <rPh sb="19" eb="21">
      <t>ジョシ</t>
    </rPh>
    <phoneticPr fontId="1"/>
  </si>
  <si>
    <t>時刻</t>
    <rPh sb="0" eb="2">
      <t>ジコク</t>
    </rPh>
    <phoneticPr fontId="1"/>
  </si>
  <si>
    <t>宿泊棟</t>
    <rPh sb="0" eb="3">
      <t>シュクハクトウ</t>
    </rPh>
    <phoneticPr fontId="1"/>
  </si>
  <si>
    <t>活動内容</t>
    <rPh sb="0" eb="2">
      <t>カツドウ</t>
    </rPh>
    <rPh sb="2" eb="4">
      <t>ナイヨウ</t>
    </rPh>
    <phoneticPr fontId="1"/>
  </si>
  <si>
    <t>雨天時</t>
    <rPh sb="0" eb="3">
      <t>ウテンジ</t>
    </rPh>
    <phoneticPr fontId="1"/>
  </si>
  <si>
    <t>必要な情報を入力してください、同宿団体がある場合、プラザで調整することがあります。</t>
    <rPh sb="0" eb="2">
      <t>ヒツヨウ</t>
    </rPh>
    <rPh sb="3" eb="5">
      <t>ジョウホウ</t>
    </rPh>
    <rPh sb="6" eb="8">
      <t>ニュウリョク</t>
    </rPh>
    <rPh sb="15" eb="17">
      <t>ドウシュク</t>
    </rPh>
    <rPh sb="17" eb="19">
      <t>ダンタイ</t>
    </rPh>
    <rPh sb="22" eb="24">
      <t>バアイ</t>
    </rPh>
    <rPh sb="29" eb="31">
      <t>チョウセイ</t>
    </rPh>
    <phoneticPr fontId="1"/>
  </si>
  <si>
    <t>初日</t>
  </si>
  <si>
    <t>センター棟</t>
    <rPh sb="4" eb="5">
      <t>トウ</t>
    </rPh>
    <phoneticPr fontId="1"/>
  </si>
  <si>
    <t>多目的広場</t>
    <rPh sb="0" eb="3">
      <t>タモクテキ</t>
    </rPh>
    <rPh sb="3" eb="5">
      <t>ヒロバ</t>
    </rPh>
    <phoneticPr fontId="1"/>
  </si>
  <si>
    <t>談話室</t>
    <rPh sb="0" eb="3">
      <t>ダンワシツ</t>
    </rPh>
    <phoneticPr fontId="1"/>
  </si>
  <si>
    <t>飲料</t>
    <rPh sb="0" eb="2">
      <t>インリョウ</t>
    </rPh>
    <phoneticPr fontId="1"/>
  </si>
  <si>
    <t>雨天</t>
    <rPh sb="0" eb="2">
      <t>ウテン</t>
    </rPh>
    <phoneticPr fontId="1"/>
  </si>
  <si>
    <t>活動１</t>
    <rPh sb="0" eb="2">
      <t>カツドウ</t>
    </rPh>
    <phoneticPr fontId="1"/>
  </si>
  <si>
    <t>活動２</t>
    <rPh sb="0" eb="2">
      <t>カツドウ</t>
    </rPh>
    <phoneticPr fontId="1"/>
  </si>
  <si>
    <t>活動３</t>
    <rPh sb="0" eb="2">
      <t>カツドウ</t>
    </rPh>
    <phoneticPr fontId="1"/>
  </si>
  <si>
    <t>活動４</t>
    <rPh sb="0" eb="2">
      <t>カツドウ</t>
    </rPh>
    <phoneticPr fontId="1"/>
  </si>
  <si>
    <t>その他⓵</t>
    <rPh sb="2" eb="3">
      <t>タ</t>
    </rPh>
    <phoneticPr fontId="1"/>
  </si>
  <si>
    <t>その他⓶</t>
    <rPh sb="2" eb="3">
      <t>タ</t>
    </rPh>
    <phoneticPr fontId="1"/>
  </si>
  <si>
    <t>その他⓷</t>
    <rPh sb="2" eb="3">
      <t>タ</t>
    </rPh>
    <phoneticPr fontId="1"/>
  </si>
  <si>
    <t>その他④</t>
    <rPh sb="2" eb="3">
      <t>タ</t>
    </rPh>
    <phoneticPr fontId="1"/>
  </si>
  <si>
    <t>雨天⓵</t>
    <rPh sb="0" eb="2">
      <t>ウテン</t>
    </rPh>
    <phoneticPr fontId="1"/>
  </si>
  <si>
    <t>雨天⓶</t>
    <rPh sb="0" eb="2">
      <t>ウテン</t>
    </rPh>
    <phoneticPr fontId="1"/>
  </si>
  <si>
    <t>雨天⓷</t>
    <rPh sb="0" eb="2">
      <t>ウテン</t>
    </rPh>
    <phoneticPr fontId="1"/>
  </si>
  <si>
    <t>雨天④</t>
    <rPh sb="0" eb="2">
      <t>ウテン</t>
    </rPh>
    <phoneticPr fontId="1"/>
  </si>
  <si>
    <t>活動終了時間</t>
    <rPh sb="0" eb="2">
      <t>カツドウ</t>
    </rPh>
    <rPh sb="2" eb="6">
      <t>シュウリョウジカン</t>
    </rPh>
    <phoneticPr fontId="1"/>
  </si>
  <si>
    <t>屋外炊事</t>
    <rPh sb="0" eb="2">
      <t>オクガイ</t>
    </rPh>
    <rPh sb="2" eb="4">
      <t>スイジ</t>
    </rPh>
    <phoneticPr fontId="58"/>
  </si>
  <si>
    <t>数等</t>
    <rPh sb="0" eb="1">
      <t>カズ</t>
    </rPh>
    <rPh sb="1" eb="2">
      <t>ナド</t>
    </rPh>
    <phoneticPr fontId="1"/>
  </si>
  <si>
    <t>からあげ弁当</t>
  </si>
  <si>
    <t>ピザ</t>
    <phoneticPr fontId="2"/>
  </si>
  <si>
    <t>追加おかず</t>
    <rPh sb="0" eb="2">
      <t>ツイカ</t>
    </rPh>
    <phoneticPr fontId="2"/>
  </si>
  <si>
    <t>ちくわの
磯辺揚げ</t>
    <rPh sb="5" eb="8">
      <t>イソベア</t>
    </rPh>
    <phoneticPr fontId="1"/>
  </si>
  <si>
    <t>とりから揚げ
２個
※大小有</t>
    <rPh sb="4" eb="5">
      <t>ア</t>
    </rPh>
    <rPh sb="8" eb="9">
      <t>コ</t>
    </rPh>
    <rPh sb="11" eb="13">
      <t>ダイショウ</t>
    </rPh>
    <rPh sb="13" eb="14">
      <t>アリ</t>
    </rPh>
    <phoneticPr fontId="1"/>
  </si>
  <si>
    <t>野菜かき揚げ</t>
    <rPh sb="0" eb="2">
      <t>ヤサイ</t>
    </rPh>
    <rPh sb="4" eb="5">
      <t>ア</t>
    </rPh>
    <phoneticPr fontId="1"/>
  </si>
  <si>
    <t>調理パン</t>
    <rPh sb="0" eb="2">
      <t>チョウリ</t>
    </rPh>
    <phoneticPr fontId="2"/>
  </si>
  <si>
    <t>牛乳
200ｍｌ</t>
    <rPh sb="0" eb="2">
      <t>ギュウニュウ</t>
    </rPh>
    <phoneticPr fontId="2"/>
  </si>
  <si>
    <t>牛乳
1L</t>
    <rPh sb="0" eb="2">
      <t>ギュウニュウ</t>
    </rPh>
    <phoneticPr fontId="2"/>
  </si>
  <si>
    <t>冷凍</t>
    <rPh sb="0" eb="2">
      <t>レイトウ</t>
    </rPh>
    <phoneticPr fontId="1"/>
  </si>
  <si>
    <t>ぷるシャリ
みかん</t>
    <phoneticPr fontId="2"/>
  </si>
  <si>
    <t>ぷるシャリ
ぶどう</t>
    <phoneticPr fontId="2"/>
  </si>
  <si>
    <t>ピザ</t>
    <phoneticPr fontId="1"/>
  </si>
  <si>
    <t>ペット</t>
    <phoneticPr fontId="1"/>
  </si>
  <si>
    <t>大ペット</t>
    <rPh sb="0" eb="1">
      <t>ダイ</t>
    </rPh>
    <phoneticPr fontId="1"/>
  </si>
  <si>
    <t>弁当</t>
    <rPh sb="0" eb="2">
      <t>ベントウ</t>
    </rPh>
    <phoneticPr fontId="1"/>
  </si>
  <si>
    <t>おかず</t>
    <phoneticPr fontId="1"/>
  </si>
  <si>
    <t>紙パック</t>
    <rPh sb="0" eb="1">
      <t>カミ</t>
    </rPh>
    <phoneticPr fontId="1"/>
  </si>
  <si>
    <t>個</t>
    <rPh sb="0" eb="1">
      <t>コ</t>
    </rPh>
    <phoneticPr fontId="2"/>
  </si>
  <si>
    <r>
      <rPr>
        <b/>
        <sz val="16"/>
        <rFont val="BIZ UDPゴシック"/>
        <family val="3"/>
        <charset val="128"/>
      </rPr>
      <t>初日の昼食で、到着後すぐに食堂利用を希望される場合は、午前11時までに到着してください。
「炊事場内訳」には使用する炊事場ごとのセット数をご記入ください。（１セット８人分）
「その他」の各注文は、特別な事情がない限り、同じ種類にまとめてください。</t>
    </r>
    <r>
      <rPr>
        <sz val="16"/>
        <rFont val="BIZ UDPゴシック"/>
        <family val="3"/>
        <charset val="128"/>
      </rPr>
      <t xml:space="preserve">
</t>
    </r>
    <r>
      <rPr>
        <b/>
        <sz val="16"/>
        <rFont val="BIZ UDPゴシック"/>
        <family val="3"/>
        <charset val="128"/>
      </rPr>
      <t>「弁当・補食」の受け取り可能時刻は午前9時以降です。お早く出発する場合はお気を付けください。
げんき弁当・からあげ弁当・のり弁当は、大盛の注文ができます。その場合は、プルダウンで選択してください。
げんき弁当は、１０個以上の注文でお願いします。
申込内容に変更がある場合は、必ずメールにて御連絡いただき、内容をメモに残しておいてください。</t>
    </r>
    <rPh sb="83" eb="85">
      <t>ニンブン</t>
    </rPh>
    <rPh sb="123" eb="124">
      <t>ト</t>
    </rPh>
    <rPh sb="174" eb="176">
      <t>ベントウ</t>
    </rPh>
    <rPh sb="193" eb="195">
      <t>チュウモン</t>
    </rPh>
    <rPh sb="226" eb="228">
      <t>ベントウ</t>
    </rPh>
    <rPh sb="232" eb="233">
      <t>コ</t>
    </rPh>
    <rPh sb="233" eb="235">
      <t>イジョウ</t>
    </rPh>
    <rPh sb="240" eb="241">
      <t>ネガ</t>
    </rPh>
    <phoneticPr fontId="2"/>
  </si>
  <si>
    <t>げんき弁当</t>
  </si>
  <si>
    <t>補食</t>
    <rPh sb="0" eb="2">
      <t>ホショク</t>
    </rPh>
    <phoneticPr fontId="1"/>
  </si>
  <si>
    <t>県外</t>
    <rPh sb="0" eb="2">
      <t>ケンガイ</t>
    </rPh>
    <phoneticPr fontId="1"/>
  </si>
  <si>
    <t>６５以上</t>
    <rPh sb="2" eb="4">
      <t>イジョウ</t>
    </rPh>
    <phoneticPr fontId="1"/>
  </si>
  <si>
    <t>日帰り
利用者内訳</t>
    <rPh sb="0" eb="2">
      <t>ヒガエ</t>
    </rPh>
    <rPh sb="4" eb="7">
      <t>リヨウシャ</t>
    </rPh>
    <rPh sb="7" eb="9">
      <t>ウチワケ</t>
    </rPh>
    <phoneticPr fontId="2"/>
  </si>
  <si>
    <t>１泊
宿泊者内訳</t>
    <rPh sb="1" eb="2">
      <t>ハク</t>
    </rPh>
    <rPh sb="3" eb="6">
      <t>シュクハクシャ</t>
    </rPh>
    <rPh sb="6" eb="8">
      <t>ウチワケ</t>
    </rPh>
    <phoneticPr fontId="2"/>
  </si>
  <si>
    <t>２泊
宿泊者内訳</t>
    <rPh sb="1" eb="2">
      <t>ハク</t>
    </rPh>
    <rPh sb="3" eb="6">
      <t>シュクハクシャ</t>
    </rPh>
    <rPh sb="6" eb="8">
      <t>ウチワケ</t>
    </rPh>
    <phoneticPr fontId="2"/>
  </si>
  <si>
    <t>３泊
宿泊者内訳</t>
    <rPh sb="1" eb="2">
      <t>ハク</t>
    </rPh>
    <rPh sb="3" eb="6">
      <t>シュクハクシャ</t>
    </rPh>
    <rPh sb="6" eb="8">
      <t>ウチワケ</t>
    </rPh>
    <phoneticPr fontId="2"/>
  </si>
  <si>
    <t>４泊
宿泊者内訳</t>
    <rPh sb="1" eb="2">
      <t>ハク</t>
    </rPh>
    <rPh sb="3" eb="6">
      <t>シュクハクシャ</t>
    </rPh>
    <rPh sb="6" eb="8">
      <t>ウチワケ</t>
    </rPh>
    <phoneticPr fontId="2"/>
  </si>
  <si>
    <t>就学前</t>
  </si>
  <si>
    <t>県外</t>
  </si>
  <si>
    <t>大学生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</si>
</sst>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
    <numFmt numFmtId="177" formatCode="h:mm;@"/>
    <numFmt numFmtId="178" formatCode="#"/>
    <numFmt numFmtId="179" formatCode="[$]ggge&quot;年&quot;m&quot;月&quot;d&quot;日&quot;;@"/>
    <numFmt numFmtId="180" formatCode="h:mm;;"/>
    <numFmt numFmtId="181" formatCode="[$-411]ggge&quot;年&quot;m&quot;月&quot;d&quot;日&quot;;@"/>
    <numFmt numFmtId="182" formatCode="[&lt;=999]000;[&lt;=9999]000\-00;000\-0000"/>
    <numFmt numFmtId="183" formatCode="[$-411]ge\.m\.d;@"/>
    <numFmt numFmtId="184" formatCode="e"/>
    <numFmt numFmtId="185" formatCode="m&quot;月&quot;d&quot;日&quot;;@"/>
    <numFmt numFmtId="186" formatCode="@&quot;長&quot;"/>
    <numFmt numFmtId="187" formatCode="General;General;"/>
    <numFmt numFmtId="188" formatCode="[&lt;=99999999]####\-####;\(00\)\ ####\-####"/>
    <numFmt numFmtId="189" formatCode="aaa"/>
    <numFmt numFmtId="190" formatCode="m/d;@"/>
    <numFmt numFmtId="191" formatCode="m&quot;月&quot;d&quot;日&quot;\(aaa\)"/>
    <numFmt numFmtId="192" formatCode="[$-F400]h:mm:ss\ AM/PM"/>
  </numFmts>
  <fonts count="102">
    <font>
      <sz val="11"/>
      <color theme="1"/>
      <name val="ＭＳ Ｐゴシック"/>
      <family val="2"/>
      <charset val="128"/>
    </font>
    <font>
      <sz val="6"/>
      <name val="ＭＳ Ｐゴシック"/>
      <family val="2"/>
      <charset val="128"/>
    </font>
    <font>
      <sz val="6"/>
      <name val="ＭＳ Ｐゴシック"/>
      <family val="3"/>
      <charset val="128"/>
    </font>
    <font>
      <sz val="11"/>
      <name val="ＭＳ Ｐゴシック"/>
      <family val="3"/>
      <charset val="128"/>
    </font>
    <font>
      <sz val="11"/>
      <name val="HG丸ｺﾞｼｯｸM-PRO"/>
      <family val="3"/>
      <charset val="128"/>
    </font>
    <font>
      <sz val="10"/>
      <name val="HG丸ｺﾞｼｯｸM-PRO"/>
      <family val="3"/>
      <charset val="128"/>
    </font>
    <font>
      <sz val="14"/>
      <name val="HG丸ｺﾞｼｯｸM-PRO"/>
      <family val="3"/>
      <charset val="128"/>
    </font>
    <font>
      <sz val="9"/>
      <name val="HG丸ｺﾞｼｯｸM-PRO"/>
      <family val="3"/>
      <charset val="128"/>
    </font>
    <font>
      <b/>
      <sz val="10"/>
      <name val="HG丸ｺﾞｼｯｸM-PRO"/>
      <family val="3"/>
      <charset val="128"/>
    </font>
    <font>
      <b/>
      <sz val="12"/>
      <name val="HG丸ｺﾞｼｯｸM-PRO"/>
      <family val="3"/>
      <charset val="128"/>
    </font>
    <font>
      <sz val="12"/>
      <name val="HG丸ｺﾞｼｯｸM-PRO"/>
      <family val="3"/>
      <charset val="128"/>
    </font>
    <font>
      <sz val="16"/>
      <name val="HG丸ｺﾞｼｯｸM-PRO"/>
      <family val="3"/>
      <charset val="128"/>
    </font>
    <font>
      <sz val="8"/>
      <name val="HG丸ｺﾞｼｯｸM-PRO"/>
      <family val="3"/>
      <charset val="128"/>
    </font>
    <font>
      <sz val="24"/>
      <name val="HG丸ｺﾞｼｯｸM-PRO"/>
      <family val="3"/>
      <charset val="128"/>
    </font>
    <font>
      <sz val="20"/>
      <name val="HG丸ｺﾞｼｯｸM-PRO"/>
      <family val="3"/>
      <charset val="128"/>
    </font>
    <font>
      <sz val="18"/>
      <name val="HG丸ｺﾞｼｯｸM-PRO"/>
      <family val="3"/>
      <charset val="128"/>
    </font>
    <font>
      <b/>
      <sz val="22"/>
      <name val="HG丸ｺﾞｼｯｸM-PRO"/>
      <family val="3"/>
      <charset val="128"/>
    </font>
    <font>
      <b/>
      <sz val="36"/>
      <name val="HG丸ｺﾞｼｯｸM-PRO"/>
      <family val="3"/>
      <charset val="128"/>
    </font>
    <font>
      <b/>
      <sz val="14"/>
      <name val="HG丸ｺﾞｼｯｸM-PRO"/>
      <family val="3"/>
      <charset val="128"/>
    </font>
    <font>
      <b/>
      <sz val="26"/>
      <name val="HG丸ｺﾞｼｯｸM-PRO"/>
      <family val="3"/>
      <charset val="128"/>
    </font>
    <font>
      <b/>
      <sz val="40"/>
      <name val="HG丸ｺﾞｼｯｸM-PRO"/>
      <family val="3"/>
      <charset val="128"/>
    </font>
    <font>
      <b/>
      <sz val="12"/>
      <color rgb="FFFF0000"/>
      <name val="HG丸ｺﾞｼｯｸM-PRO"/>
      <family val="3"/>
      <charset val="128"/>
    </font>
    <font>
      <b/>
      <sz val="16"/>
      <color rgb="FFFF0000"/>
      <name val="HG丸ｺﾞｼｯｸM-PRO"/>
      <family val="3"/>
      <charset val="128"/>
    </font>
    <font>
      <sz val="11"/>
      <color theme="1"/>
      <name val="HG丸ｺﾞｼｯｸM-PRO"/>
      <family val="3"/>
      <charset val="128"/>
    </font>
    <font>
      <sz val="9"/>
      <color rgb="FF000000"/>
      <name val="MS UI Gothic"/>
      <family val="3"/>
      <charset val="128"/>
    </font>
    <font>
      <sz val="11"/>
      <color theme="1"/>
      <name val="游ゴシック"/>
      <family val="3"/>
      <charset val="128"/>
      <scheme val="minor"/>
    </font>
    <font>
      <u/>
      <sz val="11"/>
      <color theme="10"/>
      <name val="ＭＳ Ｐゴシック"/>
      <family val="3"/>
      <charset val="128"/>
    </font>
    <font>
      <u/>
      <sz val="11"/>
      <color theme="10"/>
      <name val="游ゴシック"/>
      <family val="3"/>
      <charset val="128"/>
      <scheme val="minor"/>
    </font>
    <font>
      <sz val="22"/>
      <name val="HG丸ｺﾞｼｯｸM-PRO"/>
      <family val="3"/>
      <charset val="128"/>
    </font>
    <font>
      <sz val="26"/>
      <name val="HG丸ｺﾞｼｯｸM-PRO"/>
      <family val="3"/>
      <charset val="128"/>
    </font>
    <font>
      <sz val="24"/>
      <color theme="1"/>
      <name val="HG丸ｺﾞｼｯｸM-PRO"/>
      <family val="3"/>
      <charset val="128"/>
    </font>
    <font>
      <b/>
      <sz val="9"/>
      <color indexed="81"/>
      <name val="MS P ゴシック"/>
      <family val="3"/>
      <charset val="128"/>
    </font>
    <font>
      <sz val="14"/>
      <color indexed="8"/>
      <name val="BIZ UDPゴシック"/>
      <family val="3"/>
      <charset val="128"/>
    </font>
    <font>
      <sz val="10"/>
      <color rgb="FFFF0000"/>
      <name val="BIZ UDPゴシック"/>
      <family val="3"/>
      <charset val="128"/>
    </font>
    <font>
      <b/>
      <sz val="36"/>
      <color rgb="FF000000"/>
      <name val="BIZ UDPゴシック"/>
      <family val="3"/>
      <charset val="128"/>
    </font>
    <font>
      <b/>
      <sz val="18"/>
      <color rgb="FFFF0000"/>
      <name val="BIZ UDPゴシック"/>
      <family val="3"/>
      <charset val="128"/>
    </font>
    <font>
      <sz val="24"/>
      <color indexed="8"/>
      <name val="BIZ UDPゴシック"/>
      <family val="3"/>
      <charset val="128"/>
    </font>
    <font>
      <sz val="12"/>
      <color indexed="8"/>
      <name val="BIZ UDPゴシック"/>
      <family val="3"/>
      <charset val="128"/>
    </font>
    <font>
      <b/>
      <sz val="22"/>
      <color indexed="8"/>
      <name val="BIZ UDPゴシック"/>
      <family val="3"/>
      <charset val="128"/>
    </font>
    <font>
      <b/>
      <sz val="18"/>
      <color indexed="8"/>
      <name val="BIZ UDPゴシック"/>
      <family val="3"/>
      <charset val="128"/>
    </font>
    <font>
      <b/>
      <sz val="14"/>
      <color indexed="8"/>
      <name val="BIZ UDPゴシック"/>
      <family val="3"/>
      <charset val="128"/>
    </font>
    <font>
      <sz val="18"/>
      <color indexed="8"/>
      <name val="BIZ UDPゴシック"/>
      <family val="3"/>
      <charset val="128"/>
    </font>
    <font>
      <sz val="10"/>
      <color indexed="8"/>
      <name val="BIZ UDPゴシック"/>
      <family val="3"/>
      <charset val="128"/>
    </font>
    <font>
      <b/>
      <sz val="12"/>
      <color rgb="FFFF0000"/>
      <name val="BIZ UDPゴシック"/>
      <family val="3"/>
      <charset val="128"/>
    </font>
    <font>
      <b/>
      <sz val="11"/>
      <color rgb="FFFF0000"/>
      <name val="BIZ UDPゴシック"/>
      <family val="3"/>
      <charset val="128"/>
    </font>
    <font>
      <sz val="20"/>
      <color indexed="8"/>
      <name val="BIZ UDPゴシック"/>
      <family val="3"/>
      <charset val="128"/>
    </font>
    <font>
      <b/>
      <sz val="11"/>
      <color indexed="8"/>
      <name val="BIZ UDPゴシック"/>
      <family val="3"/>
      <charset val="128"/>
    </font>
    <font>
      <b/>
      <u/>
      <sz val="16"/>
      <color theme="10"/>
      <name val="BIZ UDPゴシック"/>
      <family val="3"/>
      <charset val="128"/>
    </font>
    <font>
      <b/>
      <sz val="10"/>
      <color indexed="8"/>
      <name val="BIZ UDPゴシック"/>
      <family val="3"/>
      <charset val="128"/>
    </font>
    <font>
      <b/>
      <sz val="12"/>
      <color indexed="8"/>
      <name val="BIZ UDPゴシック"/>
      <family val="3"/>
      <charset val="128"/>
    </font>
    <font>
      <b/>
      <sz val="12"/>
      <color indexed="10"/>
      <name val="BIZ UDPゴシック"/>
      <family val="3"/>
      <charset val="128"/>
    </font>
    <font>
      <b/>
      <sz val="9"/>
      <color indexed="8"/>
      <name val="BIZ UDPゴシック"/>
      <family val="3"/>
      <charset val="128"/>
    </font>
    <font>
      <sz val="8"/>
      <color indexed="8"/>
      <name val="BIZ UDPゴシック"/>
      <family val="3"/>
      <charset val="128"/>
    </font>
    <font>
      <sz val="12"/>
      <color indexed="10"/>
      <name val="BIZ UDPゴシック"/>
      <family val="3"/>
      <charset val="128"/>
    </font>
    <font>
      <sz val="12"/>
      <color rgb="FF000000"/>
      <name val="BIZ UDPゴシック"/>
      <family val="3"/>
      <charset val="128"/>
    </font>
    <font>
      <sz val="14"/>
      <color indexed="10"/>
      <name val="BIZ UDPゴシック"/>
      <family val="3"/>
      <charset val="128"/>
    </font>
    <font>
      <u/>
      <sz val="11"/>
      <color theme="10"/>
      <name val="ＭＳ Ｐゴシック"/>
      <family val="2"/>
      <charset val="128"/>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ＭＳ 明朝"/>
      <family val="1"/>
      <charset val="128"/>
    </font>
    <font>
      <sz val="12"/>
      <color indexed="8"/>
      <name val="ＭＳ 明朝"/>
      <family val="1"/>
      <charset val="128"/>
    </font>
    <font>
      <sz val="20"/>
      <color indexed="8"/>
      <name val="ＭＳ 明朝"/>
      <family val="1"/>
      <charset val="128"/>
    </font>
    <font>
      <sz val="6"/>
      <name val="ＭＳ 明朝"/>
      <family val="1"/>
      <charset val="128"/>
    </font>
    <font>
      <sz val="16"/>
      <color indexed="8"/>
      <name val="ＭＳ 明朝"/>
      <family val="1"/>
      <charset val="128"/>
    </font>
    <font>
      <sz val="10"/>
      <color indexed="8"/>
      <name val="ＭＳ 明朝"/>
      <family val="1"/>
      <charset val="128"/>
    </font>
    <font>
      <sz val="8"/>
      <color indexed="8"/>
      <name val="ＭＳ 明朝"/>
      <family val="1"/>
      <charset val="128"/>
    </font>
    <font>
      <sz val="9"/>
      <color indexed="8"/>
      <name val="ＭＳ 明朝"/>
      <family val="1"/>
      <charset val="128"/>
    </font>
    <font>
      <sz val="11"/>
      <color indexed="8"/>
      <name val="ＭＳ 明朝"/>
      <family val="1"/>
      <charset val="128"/>
    </font>
    <font>
      <sz val="6"/>
      <color indexed="8"/>
      <name val="ＭＳ 明朝"/>
      <family val="1"/>
      <charset val="128"/>
    </font>
    <font>
      <b/>
      <sz val="11"/>
      <color theme="1"/>
      <name val="ＭＳ 明朝"/>
      <family val="1"/>
      <charset val="128"/>
    </font>
    <font>
      <sz val="14"/>
      <color indexed="8"/>
      <name val="ＭＳ 明朝"/>
      <family val="1"/>
      <charset val="128"/>
    </font>
    <font>
      <sz val="10"/>
      <name val="ＭＳ 明朝"/>
      <family val="1"/>
      <charset val="128"/>
    </font>
    <font>
      <sz val="11"/>
      <color rgb="FFFFFFCC"/>
      <name val="HG丸ｺﾞｼｯｸM-PRO"/>
      <family val="3"/>
      <charset val="128"/>
    </font>
    <font>
      <sz val="22"/>
      <color indexed="8"/>
      <name val="BIZ UDPゴシック"/>
      <family val="3"/>
      <charset val="128"/>
    </font>
    <font>
      <sz val="9"/>
      <color indexed="81"/>
      <name val="MS P ゴシック"/>
      <family val="3"/>
      <charset val="128"/>
    </font>
    <font>
      <sz val="12"/>
      <color indexed="81"/>
      <name val="MS P ゴシック"/>
      <family val="3"/>
      <charset val="128"/>
    </font>
    <font>
      <sz val="14"/>
      <color theme="1"/>
      <name val="ＭＳ Ｐゴシック"/>
      <family val="2"/>
      <charset val="128"/>
    </font>
    <font>
      <sz val="14"/>
      <color indexed="8"/>
      <name val="HG丸ｺﾞｼｯｸM-PRO"/>
      <family val="3"/>
      <charset val="128"/>
    </font>
    <font>
      <sz val="14"/>
      <color theme="1"/>
      <name val="HG丸ｺﾞｼｯｸM-PRO"/>
      <family val="3"/>
      <charset val="128"/>
    </font>
    <font>
      <sz val="12"/>
      <name val="Segoe UI Symbol"/>
      <family val="3"/>
    </font>
    <font>
      <sz val="11"/>
      <color indexed="8"/>
      <name val="HG丸ｺﾞｼｯｸM-PRO"/>
      <family val="3"/>
      <charset val="128"/>
    </font>
    <font>
      <sz val="28"/>
      <color indexed="8"/>
      <name val="BIZ UDPゴシック"/>
      <family val="3"/>
      <charset val="128"/>
    </font>
    <font>
      <sz val="16"/>
      <color theme="1"/>
      <name val="HG丸ｺﾞｼｯｸM-PRO"/>
      <family val="3"/>
      <charset val="128"/>
    </font>
    <font>
      <sz val="20"/>
      <color theme="1"/>
      <name val="HG丸ｺﾞｼｯｸM-PRO"/>
      <family val="3"/>
      <charset val="128"/>
    </font>
    <font>
      <sz val="12"/>
      <color theme="1"/>
      <name val="HG丸ｺﾞｼｯｸM-PRO"/>
      <family val="3"/>
      <charset val="128"/>
    </font>
    <font>
      <b/>
      <sz val="22"/>
      <color rgb="FFFF0000"/>
      <name val="HG丸ｺﾞｼｯｸM-PRO"/>
      <family val="3"/>
      <charset val="128"/>
    </font>
    <font>
      <b/>
      <sz val="48"/>
      <name val="HG丸ｺﾞｼｯｸM-PRO"/>
      <family val="3"/>
      <charset val="128"/>
    </font>
    <font>
      <b/>
      <sz val="40"/>
      <color theme="1"/>
      <name val="HG丸ｺﾞｼｯｸM-PRO"/>
      <family val="3"/>
      <charset val="128"/>
    </font>
    <font>
      <sz val="12"/>
      <color theme="1"/>
      <name val="ＭＳ Ｐゴシック"/>
      <family val="2"/>
      <charset val="128"/>
    </font>
    <font>
      <b/>
      <sz val="24"/>
      <color theme="1"/>
      <name val="HG丸ｺﾞｼｯｸM-PRO"/>
      <family val="3"/>
      <charset val="128"/>
    </font>
    <font>
      <b/>
      <sz val="24"/>
      <color theme="1"/>
      <name val="ＭＳ Ｐゴシック"/>
      <family val="2"/>
      <charset val="128"/>
    </font>
    <font>
      <sz val="11"/>
      <color theme="0"/>
      <name val="HG丸ｺﾞｼｯｸM-PRO"/>
      <family val="3"/>
      <charset val="128"/>
    </font>
    <font>
      <sz val="16"/>
      <color theme="1"/>
      <name val="ＭＳ Ｐゴシック"/>
      <family val="3"/>
      <charset val="128"/>
    </font>
    <font>
      <sz val="16"/>
      <color theme="1"/>
      <name val="ＭＳ Ｐゴシック"/>
      <family val="2"/>
      <charset val="128"/>
    </font>
    <font>
      <sz val="12"/>
      <color theme="1"/>
      <name val="BIZ UDPゴシック"/>
      <family val="3"/>
      <charset val="128"/>
    </font>
    <font>
      <b/>
      <sz val="14"/>
      <name val="BIZ UDPゴシック"/>
      <family val="3"/>
      <charset val="128"/>
    </font>
    <font>
      <b/>
      <sz val="18"/>
      <name val="BIZ UDPゴシック"/>
      <family val="3"/>
      <charset val="128"/>
    </font>
    <font>
      <b/>
      <sz val="16"/>
      <name val="BIZ UDPゴシック"/>
      <family val="3"/>
      <charset val="128"/>
    </font>
    <font>
      <sz val="16"/>
      <name val="BIZ UDPゴシック"/>
      <family val="3"/>
      <charset val="128"/>
    </font>
    <font>
      <sz val="11"/>
      <color indexed="8"/>
      <name val="BIZ UDPゴシック"/>
      <family val="3"/>
      <charset val="128"/>
    </font>
    <font>
      <sz val="18"/>
      <color theme="1"/>
      <name val="ＭＳ Ｐゴシック"/>
      <family val="2"/>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
      <patternFill patternType="solid">
        <fgColor rgb="FFFFCCFF"/>
        <bgColor indexed="64"/>
      </patternFill>
    </fill>
  </fills>
  <borders count="20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dotted">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ck">
        <color auto="1"/>
      </top>
      <bottom/>
      <diagonal/>
    </border>
    <border>
      <left/>
      <right style="medium">
        <color indexed="64"/>
      </right>
      <top style="medium">
        <color indexed="64"/>
      </top>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thin">
        <color indexed="64"/>
      </top>
      <bottom style="medium">
        <color indexed="64"/>
      </bottom>
      <diagonal/>
    </border>
    <border>
      <left/>
      <right/>
      <top style="dotted">
        <color indexed="64"/>
      </top>
      <bottom/>
      <diagonal/>
    </border>
    <border>
      <left/>
      <right style="medium">
        <color indexed="64"/>
      </right>
      <top style="dotted">
        <color indexed="64"/>
      </top>
      <bottom/>
      <diagonal/>
    </border>
    <border>
      <left style="thin">
        <color indexed="64"/>
      </left>
      <right style="thin">
        <color indexed="64"/>
      </right>
      <top style="medium">
        <color indexed="64"/>
      </top>
      <bottom/>
      <diagonal/>
    </border>
    <border>
      <left style="dotted">
        <color indexed="64"/>
      </left>
      <right/>
      <top/>
      <bottom style="thin">
        <color indexed="64"/>
      </bottom>
      <diagonal/>
    </border>
    <border>
      <left style="thin">
        <color indexed="64"/>
      </left>
      <right style="thin">
        <color indexed="64"/>
      </right>
      <top/>
      <bottom style="medium">
        <color indexed="64"/>
      </bottom>
      <diagonal/>
    </border>
    <border>
      <left style="dotted">
        <color indexed="64"/>
      </left>
      <right/>
      <top/>
      <bottom style="medium">
        <color indexed="64"/>
      </bottom>
      <diagonal/>
    </border>
    <border>
      <left style="medium">
        <color indexed="64"/>
      </left>
      <right/>
      <top style="dotted">
        <color indexed="64"/>
      </top>
      <bottom/>
      <diagonal/>
    </border>
    <border>
      <left style="thin">
        <color indexed="64"/>
      </left>
      <right/>
      <top style="dotted">
        <color indexed="64"/>
      </top>
      <bottom style="medium">
        <color indexed="64"/>
      </bottom>
      <diagonal/>
    </border>
    <border>
      <left/>
      <right/>
      <top style="thick">
        <color indexed="64"/>
      </top>
      <bottom style="double">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dotted">
        <color indexed="64"/>
      </left>
      <right/>
      <top/>
      <bottom/>
      <diagonal/>
    </border>
    <border>
      <left/>
      <right style="dotted">
        <color indexed="64"/>
      </right>
      <top style="medium">
        <color indexed="64"/>
      </top>
      <bottom/>
      <diagonal/>
    </border>
    <border>
      <left/>
      <right style="dotted">
        <color indexed="64"/>
      </right>
      <top style="dotted">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medium">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medium">
        <color indexed="64"/>
      </top>
      <bottom/>
      <diagonal/>
    </border>
    <border>
      <left style="medium">
        <color indexed="64"/>
      </left>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diagonal/>
    </border>
    <border>
      <left style="thin">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right style="hair">
        <color indexed="64"/>
      </right>
      <top/>
      <bottom style="medium">
        <color indexed="64"/>
      </bottom>
      <diagonal/>
    </border>
    <border diagonalDown="1">
      <left style="thin">
        <color indexed="64"/>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dotted">
        <color indexed="64"/>
      </right>
      <top/>
      <bottom/>
      <diagonal/>
    </border>
    <border>
      <left style="dotted">
        <color indexed="64"/>
      </left>
      <right style="medium">
        <color indexed="64"/>
      </right>
      <top style="thin">
        <color indexed="64"/>
      </top>
      <bottom/>
      <diagonal/>
    </border>
    <border>
      <left style="dotted">
        <color indexed="64"/>
      </left>
      <right style="medium">
        <color indexed="64"/>
      </right>
      <top/>
      <bottom/>
      <diagonal/>
    </border>
    <border>
      <left style="dotted">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9">
    <xf numFmtId="0" fontId="0" fillId="0" borderId="0">
      <alignment vertical="center"/>
    </xf>
    <xf numFmtId="0" fontId="3" fillId="0" borderId="0">
      <alignment vertical="center"/>
    </xf>
    <xf numFmtId="0" fontId="25" fillId="0" borderId="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lignment vertical="center"/>
    </xf>
    <xf numFmtId="0" fontId="59" fillId="0" borderId="0" applyNumberFormat="0" applyFill="0" applyBorder="0" applyAlignment="0" applyProtection="0">
      <alignment vertical="center"/>
    </xf>
    <xf numFmtId="0" fontId="60" fillId="0" borderId="0">
      <alignment vertical="center"/>
    </xf>
  </cellStyleXfs>
  <cellXfs count="1147">
    <xf numFmtId="0" fontId="0" fillId="0" borderId="0" xfId="0">
      <alignment vertical="center"/>
    </xf>
    <xf numFmtId="0" fontId="0" fillId="0" borderId="1" xfId="0" applyBorder="1">
      <alignment vertical="center"/>
    </xf>
    <xf numFmtId="0" fontId="23" fillId="0" borderId="0" xfId="0" applyFont="1" applyAlignment="1">
      <alignment horizontal="center" vertical="center"/>
    </xf>
    <xf numFmtId="0" fontId="30" fillId="0" borderId="0" xfId="0" applyFont="1">
      <alignment vertical="center"/>
    </xf>
    <xf numFmtId="0" fontId="23" fillId="0" borderId="0" xfId="0" applyFont="1">
      <alignment vertical="center"/>
    </xf>
    <xf numFmtId="0" fontId="4" fillId="0" borderId="0" xfId="1" applyFont="1">
      <alignment vertical="center"/>
    </xf>
    <xf numFmtId="0" fontId="10" fillId="0" borderId="0" xfId="1" applyFont="1">
      <alignment vertical="center"/>
    </xf>
    <xf numFmtId="0" fontId="4" fillId="0" borderId="0" xfId="1" applyFont="1" applyAlignment="1">
      <alignment horizontal="left" vertical="center"/>
    </xf>
    <xf numFmtId="0" fontId="6" fillId="0" borderId="0" xfId="1" applyFont="1">
      <alignment vertical="center"/>
    </xf>
    <xf numFmtId="0" fontId="21" fillId="0" borderId="39" xfId="1" applyFont="1" applyBorder="1">
      <alignment vertical="center"/>
    </xf>
    <xf numFmtId="0" fontId="21" fillId="0" borderId="0" xfId="1" applyFont="1">
      <alignment vertical="center"/>
    </xf>
    <xf numFmtId="0" fontId="17" fillId="0" borderId="0" xfId="1" applyFont="1">
      <alignment vertical="center"/>
    </xf>
    <xf numFmtId="0" fontId="14" fillId="0" borderId="0" xfId="1" applyFont="1">
      <alignment vertical="center"/>
    </xf>
    <xf numFmtId="0" fontId="11" fillId="0" borderId="0" xfId="1" applyFont="1" applyAlignment="1">
      <alignment vertical="center" shrinkToFit="1"/>
    </xf>
    <xf numFmtId="0" fontId="13" fillId="0" borderId="0" xfId="1" applyFont="1" applyAlignment="1">
      <alignment vertical="center" shrinkToFit="1"/>
    </xf>
    <xf numFmtId="0" fontId="11" fillId="0" borderId="0" xfId="1" applyFont="1" applyAlignment="1">
      <alignment horizontal="center" vertical="center" shrinkToFit="1"/>
    </xf>
    <xf numFmtId="0" fontId="8" fillId="0" borderId="0" xfId="1" applyFont="1" applyAlignment="1">
      <alignment vertical="center" wrapText="1"/>
    </xf>
    <xf numFmtId="0" fontId="8" fillId="0" borderId="0" xfId="1" applyFont="1">
      <alignment vertical="center"/>
    </xf>
    <xf numFmtId="0" fontId="7" fillId="0" borderId="2" xfId="1" applyFont="1" applyBorder="1" applyAlignment="1">
      <alignment horizontal="center" vertical="center"/>
    </xf>
    <xf numFmtId="0" fontId="4" fillId="0" borderId="2" xfId="1" applyFont="1" applyBorder="1" applyAlignment="1">
      <alignment horizontal="center" vertical="center"/>
    </xf>
    <xf numFmtId="0" fontId="4" fillId="0" borderId="2" xfId="1" applyFont="1" applyBorder="1" applyAlignment="1">
      <alignment horizontal="left" vertical="center"/>
    </xf>
    <xf numFmtId="0" fontId="4" fillId="0" borderId="0" xfId="1" applyFont="1" applyAlignment="1">
      <alignment horizontal="right" vertical="center"/>
    </xf>
    <xf numFmtId="0" fontId="5" fillId="0" borderId="0" xfId="1" applyFont="1">
      <alignment vertical="center"/>
    </xf>
    <xf numFmtId="0" fontId="23" fillId="3" borderId="1" xfId="0" applyFont="1" applyFill="1" applyBorder="1" applyAlignment="1">
      <alignment horizontal="center" vertical="center"/>
    </xf>
    <xf numFmtId="0" fontId="23" fillId="3" borderId="11" xfId="0" applyFont="1" applyFill="1" applyBorder="1" applyAlignment="1">
      <alignment horizontal="center" vertical="center"/>
    </xf>
    <xf numFmtId="0" fontId="23" fillId="3" borderId="15" xfId="0" applyFont="1" applyFill="1" applyBorder="1">
      <alignment vertical="center"/>
    </xf>
    <xf numFmtId="0" fontId="23" fillId="3" borderId="131" xfId="0" applyFont="1" applyFill="1" applyBorder="1" applyAlignment="1">
      <alignment horizontal="center" vertical="center"/>
    </xf>
    <xf numFmtId="0" fontId="23" fillId="0" borderId="14" xfId="0" applyFont="1" applyBorder="1" applyProtection="1">
      <alignment vertical="center"/>
      <protection locked="0"/>
    </xf>
    <xf numFmtId="0" fontId="36" fillId="0" borderId="0" xfId="2" applyFont="1">
      <alignment vertical="center"/>
    </xf>
    <xf numFmtId="0" fontId="37" fillId="0" borderId="0" xfId="2" applyFont="1">
      <alignment vertical="center"/>
    </xf>
    <xf numFmtId="0" fontId="38" fillId="0" borderId="0" xfId="2" applyFont="1" applyAlignment="1">
      <alignment vertical="top" wrapText="1" shrinkToFit="1"/>
    </xf>
    <xf numFmtId="0" fontId="39" fillId="0" borderId="0" xfId="2" applyFont="1">
      <alignment vertical="center"/>
    </xf>
    <xf numFmtId="0" fontId="33" fillId="0" borderId="0" xfId="2" applyFont="1" applyAlignment="1">
      <alignment vertical="center" shrinkToFit="1"/>
    </xf>
    <xf numFmtId="0" fontId="42" fillId="0" borderId="0" xfId="2" applyFont="1">
      <alignment vertical="center"/>
    </xf>
    <xf numFmtId="0" fontId="42" fillId="0" borderId="0" xfId="2" applyFont="1" applyAlignment="1">
      <alignment vertical="center" shrinkToFit="1"/>
    </xf>
    <xf numFmtId="0" fontId="49" fillId="3" borderId="34" xfId="2" applyFont="1" applyFill="1" applyBorder="1" applyAlignment="1">
      <alignment vertical="center" textRotation="255" wrapText="1" shrinkToFit="1"/>
    </xf>
    <xf numFmtId="0" fontId="49" fillId="3" borderId="0" xfId="2" applyFont="1" applyFill="1" applyAlignment="1">
      <alignment vertical="center" wrapText="1" shrinkToFit="1"/>
    </xf>
    <xf numFmtId="0" fontId="49" fillId="3" borderId="34" xfId="2" applyFont="1" applyFill="1" applyBorder="1" applyAlignment="1">
      <alignment vertical="center" wrapText="1" shrinkToFit="1"/>
    </xf>
    <xf numFmtId="0" fontId="49" fillId="3" borderId="4" xfId="2" applyFont="1" applyFill="1" applyBorder="1" applyAlignment="1">
      <alignment vertical="center" wrapText="1" shrinkToFit="1"/>
    </xf>
    <xf numFmtId="0" fontId="49" fillId="3" borderId="85" xfId="2" applyFont="1" applyFill="1" applyBorder="1" applyAlignment="1">
      <alignment vertical="center" wrapText="1" shrinkToFit="1"/>
    </xf>
    <xf numFmtId="0" fontId="32" fillId="0" borderId="0" xfId="2" applyFont="1">
      <alignment vertical="center"/>
    </xf>
    <xf numFmtId="0" fontId="55" fillId="0" borderId="0" xfId="2" applyFont="1" applyAlignment="1">
      <alignment vertical="center" wrapText="1" shrinkToFit="1"/>
    </xf>
    <xf numFmtId="0" fontId="53" fillId="0" borderId="0" xfId="2" applyFont="1" applyAlignment="1">
      <alignment vertical="top" wrapText="1" shrinkToFit="1"/>
    </xf>
    <xf numFmtId="0" fontId="53" fillId="0" borderId="0" xfId="2" applyFont="1" applyAlignment="1">
      <alignment horizontal="left" vertical="top" wrapText="1" shrinkToFit="1"/>
    </xf>
    <xf numFmtId="0" fontId="10" fillId="3" borderId="24" xfId="1" applyFont="1" applyFill="1" applyBorder="1" applyAlignment="1">
      <alignment horizontal="center" vertical="center" shrinkToFit="1"/>
    </xf>
    <xf numFmtId="0" fontId="10" fillId="0" borderId="24" xfId="1" applyFont="1" applyBorder="1" applyAlignment="1" applyProtection="1">
      <alignment horizontal="center" vertical="center" shrinkToFit="1"/>
      <protection locked="0"/>
    </xf>
    <xf numFmtId="0" fontId="10" fillId="0" borderId="29" xfId="1" applyFont="1" applyBorder="1" applyAlignment="1" applyProtection="1">
      <alignment horizontal="center" vertical="center" shrinkToFit="1"/>
      <protection locked="0"/>
    </xf>
    <xf numFmtId="178" fontId="10" fillId="3" borderId="28" xfId="1" applyNumberFormat="1" applyFont="1" applyFill="1" applyBorder="1" applyAlignment="1">
      <alignment horizontal="center" vertical="center" shrinkToFit="1"/>
    </xf>
    <xf numFmtId="176" fontId="10" fillId="0" borderId="0" xfId="1" applyNumberFormat="1" applyFont="1" applyAlignment="1" applyProtection="1">
      <alignment vertical="center" shrinkToFit="1"/>
      <protection locked="0"/>
    </xf>
    <xf numFmtId="176" fontId="10" fillId="0" borderId="0" xfId="1" applyNumberFormat="1" applyFont="1" applyAlignment="1">
      <alignment vertical="center" shrinkToFit="1"/>
    </xf>
    <xf numFmtId="176" fontId="10" fillId="0" borderId="0" xfId="1" applyNumberFormat="1" applyFont="1" applyAlignment="1">
      <alignment horizontal="center" vertical="center" shrinkToFit="1"/>
    </xf>
    <xf numFmtId="0" fontId="10" fillId="0" borderId="0" xfId="1" applyFont="1" applyAlignment="1">
      <alignment vertical="center" shrinkToFit="1"/>
    </xf>
    <xf numFmtId="0" fontId="10" fillId="3" borderId="19" xfId="1" applyFont="1" applyFill="1" applyBorder="1" applyAlignment="1">
      <alignment horizontal="center" vertical="center" shrinkToFit="1"/>
    </xf>
    <xf numFmtId="0" fontId="10" fillId="0" borderId="19" xfId="1" applyFont="1" applyBorder="1" applyAlignment="1" applyProtection="1">
      <alignment horizontal="center" vertical="center" shrinkToFit="1"/>
      <protection locked="0"/>
    </xf>
    <xf numFmtId="178" fontId="10" fillId="3" borderId="21" xfId="1" applyNumberFormat="1" applyFont="1" applyFill="1" applyBorder="1" applyAlignment="1">
      <alignment horizontal="center" vertical="center" shrinkToFit="1"/>
    </xf>
    <xf numFmtId="176" fontId="10" fillId="0" borderId="0" xfId="1" applyNumberFormat="1" applyFont="1" applyAlignment="1" applyProtection="1">
      <alignment horizontal="right" vertical="center" shrinkToFit="1"/>
      <protection locked="0"/>
    </xf>
    <xf numFmtId="176" fontId="10" fillId="0" borderId="0" xfId="1" applyNumberFormat="1" applyFont="1" applyAlignment="1">
      <alignment horizontal="right" vertical="center" shrinkToFit="1"/>
    </xf>
    <xf numFmtId="178" fontId="10" fillId="3" borderId="23" xfId="1" applyNumberFormat="1" applyFont="1" applyFill="1" applyBorder="1" applyAlignment="1">
      <alignment horizontal="center" vertical="center" shrinkToFit="1"/>
    </xf>
    <xf numFmtId="0" fontId="11" fillId="0" borderId="0" xfId="1" applyFont="1">
      <alignment vertical="center"/>
    </xf>
    <xf numFmtId="0" fontId="10" fillId="0" borderId="0" xfId="1" applyFont="1" applyAlignment="1">
      <alignment horizontal="left" vertical="top" shrinkToFit="1"/>
    </xf>
    <xf numFmtId="0" fontId="61" fillId="0" borderId="0" xfId="8" applyFont="1">
      <alignment vertical="center"/>
    </xf>
    <xf numFmtId="0" fontId="60" fillId="0" borderId="0" xfId="8">
      <alignment vertical="center"/>
    </xf>
    <xf numFmtId="0" fontId="61" fillId="0" borderId="4" xfId="8" applyFont="1" applyBorder="1">
      <alignment vertical="center"/>
    </xf>
    <xf numFmtId="0" fontId="61" fillId="0" borderId="12" xfId="8" applyFont="1" applyBorder="1">
      <alignment vertical="center"/>
    </xf>
    <xf numFmtId="0" fontId="61" fillId="0" borderId="13" xfId="8" applyFont="1" applyBorder="1">
      <alignment vertical="center"/>
    </xf>
    <xf numFmtId="0" fontId="61" fillId="0" borderId="59" xfId="8" applyFont="1" applyBorder="1">
      <alignment vertical="center"/>
    </xf>
    <xf numFmtId="0" fontId="61" fillId="0" borderId="130" xfId="8" applyFont="1" applyBorder="1">
      <alignment vertical="center"/>
    </xf>
    <xf numFmtId="0" fontId="61" fillId="0" borderId="8" xfId="8" applyFont="1" applyBorder="1">
      <alignment vertical="center"/>
    </xf>
    <xf numFmtId="0" fontId="61" fillId="0" borderId="0" xfId="8" applyFont="1" applyAlignment="1">
      <alignment horizontal="right" vertical="center"/>
    </xf>
    <xf numFmtId="182" fontId="61" fillId="0" borderId="0" xfId="8" applyNumberFormat="1" applyFont="1" applyAlignment="1" applyProtection="1">
      <alignment horizontal="left" vertical="center"/>
      <protection locked="0"/>
    </xf>
    <xf numFmtId="0" fontId="61" fillId="0" borderId="0" xfId="8" applyFont="1" applyAlignment="1">
      <alignment horizontal="left" vertical="center" shrinkToFit="1"/>
    </xf>
    <xf numFmtId="0" fontId="61" fillId="0" borderId="8" xfId="8" applyFont="1" applyBorder="1" applyAlignment="1">
      <alignment horizontal="left" vertical="center" shrinkToFit="1"/>
    </xf>
    <xf numFmtId="14" fontId="60" fillId="0" borderId="0" xfId="8" applyNumberFormat="1">
      <alignment vertical="center"/>
    </xf>
    <xf numFmtId="0" fontId="61" fillId="0" borderId="0" xfId="8" applyFont="1" applyAlignment="1">
      <alignment horizontal="left" vertical="center"/>
    </xf>
    <xf numFmtId="183" fontId="60" fillId="0" borderId="0" xfId="8" applyNumberFormat="1">
      <alignment vertical="center"/>
    </xf>
    <xf numFmtId="184" fontId="60" fillId="0" borderId="0" xfId="8" applyNumberFormat="1">
      <alignment vertical="center"/>
    </xf>
    <xf numFmtId="178" fontId="65" fillId="0" borderId="139" xfId="8" applyNumberFormat="1" applyFont="1" applyBorder="1" applyProtection="1">
      <alignment vertical="center"/>
      <protection locked="0"/>
    </xf>
    <xf numFmtId="178" fontId="65" fillId="0" borderId="149" xfId="8" applyNumberFormat="1" applyFont="1" applyBorder="1" applyAlignment="1">
      <alignment vertical="top" wrapText="1"/>
    </xf>
    <xf numFmtId="181" fontId="60" fillId="0" borderId="0" xfId="8" applyNumberFormat="1">
      <alignment vertical="center"/>
    </xf>
    <xf numFmtId="178" fontId="65" fillId="0" borderId="0" xfId="8" applyNumberFormat="1" applyFont="1">
      <alignment vertical="center"/>
    </xf>
    <xf numFmtId="178" fontId="65" fillId="0" borderId="150" xfId="8" applyNumberFormat="1" applyFont="1" applyBorder="1">
      <alignment vertical="center"/>
    </xf>
    <xf numFmtId="178" fontId="65" fillId="0" borderId="147" xfId="8" applyNumberFormat="1" applyFont="1" applyBorder="1" applyProtection="1">
      <alignment vertical="center"/>
      <protection locked="0"/>
    </xf>
    <xf numFmtId="178" fontId="65" fillId="0" borderId="150" xfId="8" applyNumberFormat="1" applyFont="1" applyBorder="1" applyAlignment="1">
      <alignment vertical="top"/>
    </xf>
    <xf numFmtId="178" fontId="65" fillId="0" borderId="143" xfId="8" applyNumberFormat="1" applyFont="1" applyBorder="1" applyProtection="1">
      <alignment vertical="center"/>
      <protection locked="0"/>
    </xf>
    <xf numFmtId="178" fontId="65" fillId="0" borderId="151" xfId="8" applyNumberFormat="1" applyFont="1" applyBorder="1" applyAlignment="1">
      <alignment vertical="top"/>
    </xf>
    <xf numFmtId="185" fontId="60" fillId="0" borderId="0" xfId="8" applyNumberFormat="1">
      <alignment vertical="center"/>
    </xf>
    <xf numFmtId="0" fontId="61" fillId="0" borderId="139" xfId="8" applyFont="1" applyBorder="1" applyAlignment="1">
      <alignment horizontal="center" vertical="center"/>
    </xf>
    <xf numFmtId="0" fontId="61" fillId="0" borderId="147" xfId="8" applyFont="1" applyBorder="1" applyAlignment="1">
      <alignment horizontal="center" vertical="center"/>
    </xf>
    <xf numFmtId="0" fontId="61" fillId="0" borderId="143" xfId="8" applyFont="1" applyBorder="1" applyAlignment="1">
      <alignment horizontal="center" vertical="center"/>
    </xf>
    <xf numFmtId="0" fontId="61" fillId="0" borderId="0" xfId="8" applyFont="1" applyAlignment="1" applyProtection="1">
      <alignment vertical="top" shrinkToFit="1"/>
      <protection locked="0"/>
    </xf>
    <xf numFmtId="0" fontId="61" fillId="0" borderId="8" xfId="8" applyFont="1" applyBorder="1" applyAlignment="1" applyProtection="1">
      <alignment vertical="top" shrinkToFit="1"/>
      <protection locked="0"/>
    </xf>
    <xf numFmtId="0" fontId="71" fillId="0" borderId="18" xfId="8" applyFont="1" applyBorder="1" applyProtection="1">
      <alignment vertical="center"/>
      <protection locked="0"/>
    </xf>
    <xf numFmtId="0" fontId="61" fillId="0" borderId="18" xfId="8" applyFont="1" applyBorder="1" applyProtection="1">
      <alignment vertical="center"/>
      <protection locked="0"/>
    </xf>
    <xf numFmtId="0" fontId="71" fillId="0" borderId="23" xfId="8" applyFont="1" applyBorder="1" applyProtection="1">
      <alignment vertical="center"/>
      <protection locked="0"/>
    </xf>
    <xf numFmtId="0" fontId="61" fillId="0" borderId="23" xfId="8" applyFont="1" applyBorder="1" applyProtection="1">
      <alignment vertical="center"/>
      <protection locked="0"/>
    </xf>
    <xf numFmtId="0" fontId="15" fillId="0" borderId="0" xfId="1" applyFont="1" applyAlignment="1">
      <alignment horizontal="center" shrinkToFit="1"/>
    </xf>
    <xf numFmtId="0" fontId="4" fillId="0" borderId="0" xfId="1" applyFont="1" applyAlignment="1">
      <alignment vertical="center" shrinkToFit="1"/>
    </xf>
    <xf numFmtId="178" fontId="65" fillId="0" borderId="139" xfId="8" applyNumberFormat="1" applyFont="1" applyBorder="1">
      <alignment vertical="center"/>
    </xf>
    <xf numFmtId="178" fontId="65" fillId="0" borderId="18" xfId="8" applyNumberFormat="1" applyFont="1" applyBorder="1">
      <alignment vertical="center"/>
    </xf>
    <xf numFmtId="178" fontId="65" fillId="0" borderId="149" xfId="8" applyNumberFormat="1" applyFont="1" applyBorder="1">
      <alignment vertical="center"/>
    </xf>
    <xf numFmtId="178" fontId="65" fillId="0" borderId="143" xfId="8" applyNumberFormat="1" applyFont="1" applyBorder="1">
      <alignment vertical="center"/>
    </xf>
    <xf numFmtId="178" fontId="65" fillId="0" borderId="23" xfId="8" applyNumberFormat="1" applyFont="1" applyBorder="1">
      <alignment vertical="center"/>
    </xf>
    <xf numFmtId="178" fontId="65" fillId="0" borderId="151" xfId="8" applyNumberFormat="1" applyFont="1" applyBorder="1">
      <alignment vertical="center"/>
    </xf>
    <xf numFmtId="178" fontId="65" fillId="0" borderId="0" xfId="8" applyNumberFormat="1" applyFont="1" applyAlignment="1">
      <alignment horizontal="center" vertical="center"/>
    </xf>
    <xf numFmtId="178" fontId="72" fillId="0" borderId="0" xfId="8" applyNumberFormat="1" applyFont="1">
      <alignment vertical="center"/>
    </xf>
    <xf numFmtId="178" fontId="72" fillId="0" borderId="150" xfId="8" applyNumberFormat="1" applyFont="1" applyBorder="1">
      <alignment vertical="center"/>
    </xf>
    <xf numFmtId="178" fontId="72" fillId="0" borderId="147" xfId="8" applyNumberFormat="1" applyFont="1" applyBorder="1" applyAlignment="1">
      <alignment horizontal="right" vertical="center"/>
    </xf>
    <xf numFmtId="178" fontId="65" fillId="0" borderId="147" xfId="8" applyNumberFormat="1" applyFont="1" applyBorder="1" applyAlignment="1">
      <alignment horizontal="right" vertical="center"/>
    </xf>
    <xf numFmtId="178" fontId="72" fillId="0" borderId="0" xfId="8" applyNumberFormat="1" applyFont="1" applyAlignment="1">
      <alignment horizontal="center" vertical="center"/>
    </xf>
    <xf numFmtId="177" fontId="61" fillId="0" borderId="18" xfId="8" applyNumberFormat="1" applyFont="1" applyBorder="1" applyAlignment="1">
      <alignment vertical="center" shrinkToFit="1"/>
    </xf>
    <xf numFmtId="177" fontId="61" fillId="0" borderId="23" xfId="8" applyNumberFormat="1" applyFont="1" applyBorder="1" applyAlignment="1">
      <alignment vertical="center" shrinkToFit="1"/>
    </xf>
    <xf numFmtId="0" fontId="60" fillId="0" borderId="130" xfId="8" applyBorder="1">
      <alignment vertical="center"/>
    </xf>
    <xf numFmtId="0" fontId="13" fillId="0" borderId="46" xfId="1" applyFont="1" applyBorder="1" applyAlignment="1" applyProtection="1">
      <alignment horizontal="center" vertical="center"/>
      <protection locked="0"/>
    </xf>
    <xf numFmtId="0" fontId="13" fillId="0" borderId="42" xfId="1" applyFont="1" applyBorder="1" applyAlignment="1" applyProtection="1">
      <alignment horizontal="center" vertical="center"/>
      <protection locked="0"/>
    </xf>
    <xf numFmtId="0" fontId="73" fillId="0" borderId="0" xfId="1" applyFont="1">
      <alignment vertical="center"/>
    </xf>
    <xf numFmtId="0" fontId="4" fillId="3" borderId="0" xfId="1" applyFont="1" applyFill="1">
      <alignment vertical="center"/>
    </xf>
    <xf numFmtId="0" fontId="10" fillId="3" borderId="43" xfId="1" applyFont="1" applyFill="1" applyBorder="1" applyAlignment="1">
      <alignment horizontal="center" vertical="center"/>
    </xf>
    <xf numFmtId="0" fontId="10" fillId="3" borderId="15" xfId="1" applyFont="1" applyFill="1" applyBorder="1" applyAlignment="1">
      <alignment horizontal="center" vertical="center"/>
    </xf>
    <xf numFmtId="0" fontId="11" fillId="3" borderId="42" xfId="1" applyFont="1" applyFill="1" applyBorder="1" applyAlignment="1">
      <alignment horizontal="center" vertical="center"/>
    </xf>
    <xf numFmtId="0" fontId="11" fillId="3" borderId="16" xfId="1" applyFont="1" applyFill="1" applyBorder="1" applyAlignment="1">
      <alignment horizontal="center" vertical="center"/>
    </xf>
    <xf numFmtId="0" fontId="11" fillId="3" borderId="49" xfId="1" applyFont="1" applyFill="1" applyBorder="1" applyAlignment="1">
      <alignment horizontal="center" vertical="center"/>
    </xf>
    <xf numFmtId="0" fontId="11" fillId="3" borderId="50" xfId="1" applyFont="1" applyFill="1" applyBorder="1" applyAlignment="1">
      <alignment horizontal="center" vertical="center"/>
    </xf>
    <xf numFmtId="0" fontId="10" fillId="3" borderId="136" xfId="1" applyFont="1" applyFill="1" applyBorder="1" applyAlignment="1">
      <alignment horizontal="center" vertical="center" wrapText="1"/>
    </xf>
    <xf numFmtId="0" fontId="10" fillId="3" borderId="46" xfId="1" applyFont="1" applyFill="1" applyBorder="1" applyAlignment="1">
      <alignment horizontal="center" vertical="center" shrinkToFit="1"/>
    </xf>
    <xf numFmtId="0" fontId="13" fillId="3" borderId="15" xfId="1" applyFont="1" applyFill="1" applyBorder="1" applyAlignment="1">
      <alignment vertical="center" shrinkToFit="1"/>
    </xf>
    <xf numFmtId="0" fontId="6" fillId="3" borderId="17" xfId="1" applyFont="1" applyFill="1" applyBorder="1" applyAlignment="1">
      <alignment horizontal="center" vertical="center" shrinkToFit="1"/>
    </xf>
    <xf numFmtId="0" fontId="10" fillId="3" borderId="17" xfId="1" applyFont="1" applyFill="1" applyBorder="1" applyAlignment="1">
      <alignment horizontal="center" vertical="center" wrapText="1" shrinkToFit="1"/>
    </xf>
    <xf numFmtId="0" fontId="4" fillId="3" borderId="3" xfId="1" applyFont="1" applyFill="1" applyBorder="1" applyAlignment="1">
      <alignment horizontal="center" vertical="center"/>
    </xf>
    <xf numFmtId="0" fontId="7" fillId="3" borderId="30" xfId="1" applyFont="1" applyFill="1" applyBorder="1" applyAlignment="1">
      <alignment vertical="center" shrinkToFit="1"/>
    </xf>
    <xf numFmtId="0" fontId="4" fillId="3" borderId="0" xfId="1" applyFont="1" applyFill="1" applyProtection="1">
      <alignment vertical="center"/>
      <protection locked="0"/>
    </xf>
    <xf numFmtId="0" fontId="61" fillId="0" borderId="23" xfId="8" applyFont="1" applyBorder="1" applyAlignment="1">
      <alignment horizontal="centerContinuous" vertical="center"/>
    </xf>
    <xf numFmtId="0" fontId="61" fillId="0" borderId="23" xfId="8" applyFont="1" applyBorder="1" applyAlignment="1">
      <alignment horizontal="right" vertical="center"/>
    </xf>
    <xf numFmtId="187" fontId="61" fillId="0" borderId="23" xfId="8" applyNumberFormat="1" applyFont="1" applyBorder="1" applyAlignment="1">
      <alignment horizontal="left" vertical="center"/>
    </xf>
    <xf numFmtId="0" fontId="61" fillId="0" borderId="23" xfId="8" applyFont="1" applyBorder="1">
      <alignment vertical="center"/>
    </xf>
    <xf numFmtId="182" fontId="61" fillId="0" borderId="0" xfId="8" applyNumberFormat="1" applyFont="1" applyAlignment="1">
      <alignment horizontal="left" vertical="center"/>
    </xf>
    <xf numFmtId="178" fontId="61" fillId="0" borderId="0" xfId="8" applyNumberFormat="1" applyFont="1" applyAlignment="1">
      <alignment horizontal="left" vertical="center" shrinkToFit="1"/>
    </xf>
    <xf numFmtId="178" fontId="61" fillId="0" borderId="8" xfId="8" applyNumberFormat="1" applyFont="1" applyBorder="1" applyAlignment="1">
      <alignment horizontal="left" vertical="center" shrinkToFit="1"/>
    </xf>
    <xf numFmtId="0" fontId="61" fillId="0" borderId="18" xfId="8" applyFont="1" applyBorder="1" applyAlignment="1">
      <alignment vertical="center" wrapText="1"/>
    </xf>
    <xf numFmtId="0" fontId="61" fillId="0" borderId="23" xfId="8" applyFont="1" applyBorder="1" applyAlignment="1">
      <alignment vertical="center" wrapText="1"/>
    </xf>
    <xf numFmtId="0" fontId="61" fillId="0" borderId="139" xfId="8" applyFont="1" applyBorder="1">
      <alignment vertical="center"/>
    </xf>
    <xf numFmtId="0" fontId="61" fillId="0" borderId="147" xfId="8" applyFont="1" applyBorder="1">
      <alignment vertical="center"/>
    </xf>
    <xf numFmtId="0" fontId="61" fillId="0" borderId="143" xfId="8" applyFont="1" applyBorder="1">
      <alignment vertical="center"/>
    </xf>
    <xf numFmtId="178" fontId="65" fillId="0" borderId="147" xfId="8" applyNumberFormat="1" applyFont="1" applyBorder="1">
      <alignment vertical="center"/>
    </xf>
    <xf numFmtId="0" fontId="61" fillId="0" borderId="18" xfId="8" applyFont="1" applyBorder="1">
      <alignment vertical="center"/>
    </xf>
    <xf numFmtId="14" fontId="4" fillId="0" borderId="0" xfId="1" applyNumberFormat="1" applyFont="1" applyAlignment="1">
      <alignment horizontal="left" vertical="center"/>
    </xf>
    <xf numFmtId="179" fontId="60" fillId="0" borderId="0" xfId="8" applyNumberFormat="1">
      <alignment vertical="center"/>
    </xf>
    <xf numFmtId="183" fontId="60" fillId="0" borderId="0" xfId="8" applyNumberFormat="1" applyAlignment="1">
      <alignment horizontal="center" vertical="center"/>
    </xf>
    <xf numFmtId="49" fontId="61" fillId="0" borderId="0" xfId="8" applyNumberFormat="1" applyFont="1" applyAlignment="1">
      <alignment horizontal="left" vertical="center"/>
    </xf>
    <xf numFmtId="0" fontId="61" fillId="0" borderId="0" xfId="8" applyFont="1" applyAlignment="1">
      <alignment vertical="center" wrapText="1"/>
    </xf>
    <xf numFmtId="0" fontId="23" fillId="0" borderId="1" xfId="0" applyFont="1" applyBorder="1" applyAlignment="1" applyProtection="1">
      <alignment horizontal="center" vertical="center" shrinkToFit="1"/>
      <protection locked="0"/>
    </xf>
    <xf numFmtId="180" fontId="23" fillId="0" borderId="1" xfId="0" applyNumberFormat="1" applyFont="1" applyBorder="1" applyAlignment="1" applyProtection="1">
      <alignment vertical="center" shrinkToFit="1"/>
      <protection locked="0"/>
    </xf>
    <xf numFmtId="0" fontId="23" fillId="0" borderId="47" xfId="0" applyFont="1" applyBorder="1" applyAlignment="1" applyProtection="1">
      <alignment horizontal="center" vertical="center" shrinkToFit="1"/>
      <protection locked="0"/>
    </xf>
    <xf numFmtId="180" fontId="23" fillId="0" borderId="47" xfId="0" applyNumberFormat="1" applyFont="1" applyBorder="1" applyAlignment="1" applyProtection="1">
      <alignment vertical="center" shrinkToFit="1"/>
      <protection locked="0"/>
    </xf>
    <xf numFmtId="0" fontId="23" fillId="0" borderId="14" xfId="0" applyFont="1" applyBorder="1" applyAlignment="1" applyProtection="1">
      <alignment vertical="center" shrinkToFit="1"/>
      <protection locked="0"/>
    </xf>
    <xf numFmtId="177" fontId="61" fillId="0" borderId="0" xfId="8" applyNumberFormat="1" applyFont="1" applyAlignment="1">
      <alignment vertical="center" shrinkToFit="1"/>
    </xf>
    <xf numFmtId="0" fontId="71" fillId="0" borderId="0" xfId="8" applyFont="1" applyProtection="1">
      <alignment vertical="center"/>
      <protection locked="0"/>
    </xf>
    <xf numFmtId="0" fontId="61" fillId="0" borderId="0" xfId="8" applyFont="1" applyProtection="1">
      <alignment vertical="center"/>
      <protection locked="0"/>
    </xf>
    <xf numFmtId="20" fontId="0" fillId="0" borderId="0" xfId="0" applyNumberFormat="1">
      <alignment vertical="center"/>
    </xf>
    <xf numFmtId="0" fontId="77" fillId="0" borderId="0" xfId="0" applyFont="1">
      <alignment vertical="center"/>
    </xf>
    <xf numFmtId="0" fontId="78" fillId="0" borderId="0" xfId="8" applyFont="1" applyAlignment="1">
      <alignment horizontal="center" vertical="center" shrinkToFit="1"/>
    </xf>
    <xf numFmtId="49" fontId="78" fillId="0" borderId="0" xfId="8" applyNumberFormat="1" applyFont="1" applyAlignment="1">
      <alignment horizontal="center" vertical="center" shrinkToFit="1"/>
    </xf>
    <xf numFmtId="0" fontId="6" fillId="0" borderId="0" xfId="0" applyFont="1" applyAlignment="1" applyProtection="1">
      <alignment horizontal="center" vertical="center" shrinkToFit="1"/>
      <protection locked="0"/>
    </xf>
    <xf numFmtId="0" fontId="10" fillId="0" borderId="21" xfId="1" applyFont="1" applyBorder="1" applyAlignment="1" applyProtection="1">
      <alignment horizontal="center" vertical="center" shrinkToFit="1"/>
      <protection locked="0"/>
    </xf>
    <xf numFmtId="0" fontId="11" fillId="3" borderId="16" xfId="1" applyFont="1" applyFill="1" applyBorder="1" applyAlignment="1">
      <alignment horizontal="center" vertical="center" shrinkToFit="1"/>
    </xf>
    <xf numFmtId="0" fontId="10" fillId="3" borderId="30" xfId="1" applyFont="1" applyFill="1" applyBorder="1" applyAlignment="1">
      <alignment horizontal="center" vertical="center" shrinkToFit="1"/>
    </xf>
    <xf numFmtId="0" fontId="23" fillId="3" borderId="15" xfId="0" applyFont="1" applyFill="1" applyBorder="1" applyAlignment="1">
      <alignment horizontal="center" vertical="center"/>
    </xf>
    <xf numFmtId="178" fontId="10" fillId="3" borderId="22" xfId="1" applyNumberFormat="1" applyFont="1" applyFill="1" applyBorder="1" applyAlignment="1">
      <alignment horizontal="center" vertical="center" shrinkToFit="1"/>
    </xf>
    <xf numFmtId="0" fontId="10" fillId="3" borderId="30" xfId="1" applyFont="1" applyFill="1" applyBorder="1" applyAlignment="1">
      <alignment vertical="center" shrinkToFit="1"/>
    </xf>
    <xf numFmtId="0" fontId="10" fillId="0" borderId="34" xfId="1" applyFont="1" applyBorder="1" applyAlignment="1" applyProtection="1">
      <alignment horizontal="center" vertical="center" shrinkToFit="1"/>
      <protection locked="0"/>
    </xf>
    <xf numFmtId="0" fontId="10" fillId="0" borderId="168" xfId="1" applyFont="1" applyBorder="1" applyAlignment="1" applyProtection="1">
      <alignment horizontal="center" vertical="center" shrinkToFit="1"/>
      <protection locked="0"/>
    </xf>
    <xf numFmtId="0" fontId="10" fillId="0" borderId="169" xfId="1" applyFont="1" applyBorder="1" applyAlignment="1" applyProtection="1">
      <alignment horizontal="center" vertical="center" shrinkToFit="1"/>
      <protection locked="0"/>
    </xf>
    <xf numFmtId="0" fontId="23" fillId="0" borderId="14" xfId="0" applyFont="1" applyBorder="1" applyAlignment="1" applyProtection="1">
      <alignment horizontal="center" vertical="center"/>
      <protection locked="0"/>
    </xf>
    <xf numFmtId="0" fontId="23" fillId="3" borderId="136" xfId="0" applyFont="1" applyFill="1" applyBorder="1" applyAlignment="1">
      <alignment horizontal="center" vertical="center"/>
    </xf>
    <xf numFmtId="180" fontId="23" fillId="0" borderId="14" xfId="0" applyNumberFormat="1" applyFont="1" applyBorder="1" applyAlignment="1" applyProtection="1">
      <alignment vertical="center" shrinkToFit="1"/>
      <protection locked="0"/>
    </xf>
    <xf numFmtId="0" fontId="23" fillId="0" borderId="38" xfId="0" applyFont="1" applyBorder="1" applyProtection="1">
      <alignment vertical="center"/>
      <protection locked="0"/>
    </xf>
    <xf numFmtId="0" fontId="23" fillId="3" borderId="35" xfId="0" applyFont="1" applyFill="1" applyBorder="1">
      <alignment vertical="center"/>
    </xf>
    <xf numFmtId="0" fontId="13" fillId="3" borderId="14" xfId="1" applyFont="1" applyFill="1" applyBorder="1" applyAlignment="1" applyProtection="1">
      <alignment horizontal="center" vertical="center"/>
      <protection locked="0"/>
    </xf>
    <xf numFmtId="0" fontId="13" fillId="3" borderId="16" xfId="1" applyFont="1" applyFill="1" applyBorder="1" applyAlignment="1" applyProtection="1">
      <alignment horizontal="center" vertical="center"/>
      <protection locked="0"/>
    </xf>
    <xf numFmtId="0" fontId="23" fillId="3" borderId="1" xfId="0" applyFont="1" applyFill="1" applyBorder="1" applyAlignment="1">
      <alignment horizontal="center" vertical="center" wrapText="1"/>
    </xf>
    <xf numFmtId="0" fontId="14" fillId="0" borderId="51" xfId="1" applyFont="1" applyBorder="1" applyAlignment="1" applyProtection="1">
      <alignment horizontal="center" vertical="center"/>
      <protection locked="0"/>
    </xf>
    <xf numFmtId="0" fontId="19" fillId="4" borderId="1" xfId="1" applyFont="1" applyFill="1" applyBorder="1" applyAlignment="1">
      <alignment horizontal="center" vertical="center"/>
    </xf>
    <xf numFmtId="0" fontId="19" fillId="5" borderId="1" xfId="1" applyFont="1" applyFill="1" applyBorder="1" applyAlignment="1">
      <alignment horizontal="center" vertical="center"/>
    </xf>
    <xf numFmtId="0" fontId="9" fillId="0" borderId="29" xfId="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9" fillId="0" borderId="19" xfId="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11" fillId="3" borderId="37" xfId="1" applyFont="1" applyFill="1" applyBorder="1" applyAlignment="1">
      <alignment horizontal="center" vertical="center" shrinkToFit="1"/>
    </xf>
    <xf numFmtId="0" fontId="11" fillId="3" borderId="44" xfId="1" applyFont="1" applyFill="1" applyBorder="1" applyAlignment="1">
      <alignment horizontal="center" vertical="center" shrinkToFit="1"/>
    </xf>
    <xf numFmtId="0" fontId="42" fillId="3" borderId="8" xfId="2" applyFont="1" applyFill="1" applyBorder="1" applyAlignment="1">
      <alignment vertical="center" shrinkToFit="1"/>
    </xf>
    <xf numFmtId="0" fontId="79" fillId="5" borderId="78" xfId="0" applyFont="1" applyFill="1" applyBorder="1" applyAlignment="1">
      <alignment horizontal="center" vertical="center" shrinkToFit="1"/>
    </xf>
    <xf numFmtId="185" fontId="79" fillId="5" borderId="112" xfId="0" applyNumberFormat="1" applyFont="1" applyFill="1" applyBorder="1" applyAlignment="1" applyProtection="1">
      <alignment horizontal="center" vertical="center" shrinkToFit="1"/>
      <protection locked="0"/>
    </xf>
    <xf numFmtId="0" fontId="6" fillId="5" borderId="112" xfId="0" applyFont="1" applyFill="1" applyBorder="1" applyAlignment="1" applyProtection="1">
      <alignment vertical="center" shrinkToFit="1"/>
      <protection locked="0"/>
    </xf>
    <xf numFmtId="0" fontId="79" fillId="5" borderId="112" xfId="0" applyFont="1" applyFill="1" applyBorder="1" applyAlignment="1" applyProtection="1">
      <alignment horizontal="center" vertical="center" shrinkToFit="1"/>
      <protection locked="0"/>
    </xf>
    <xf numFmtId="0" fontId="79" fillId="5" borderId="112" xfId="0" applyFont="1" applyFill="1" applyBorder="1" applyAlignment="1" applyProtection="1">
      <alignment vertical="center" shrinkToFit="1"/>
      <protection locked="0"/>
    </xf>
    <xf numFmtId="0" fontId="79" fillId="5" borderId="112" xfId="0" applyFont="1" applyFill="1" applyBorder="1" applyAlignment="1" applyProtection="1">
      <alignment horizontal="left" vertical="center" shrinkToFit="1"/>
      <protection locked="0"/>
    </xf>
    <xf numFmtId="0" fontId="79" fillId="5" borderId="112" xfId="0" applyFont="1" applyFill="1" applyBorder="1" applyAlignment="1">
      <alignment horizontal="center" vertical="center" shrinkToFit="1"/>
    </xf>
    <xf numFmtId="14" fontId="6" fillId="5" borderId="112" xfId="0" applyNumberFormat="1" applyFont="1" applyFill="1" applyBorder="1" applyAlignment="1">
      <alignment vertical="center" shrinkToFit="1"/>
    </xf>
    <xf numFmtId="0" fontId="79" fillId="5" borderId="180" xfId="0" applyFont="1" applyFill="1" applyBorder="1" applyAlignment="1">
      <alignment horizontal="center" vertical="center" shrinkToFit="1"/>
    </xf>
    <xf numFmtId="0" fontId="79" fillId="5" borderId="84" xfId="0" applyFont="1" applyFill="1" applyBorder="1" applyAlignment="1">
      <alignment horizontal="center" vertical="center" shrinkToFit="1"/>
    </xf>
    <xf numFmtId="0" fontId="79" fillId="5" borderId="181" xfId="0" applyFont="1" applyFill="1" applyBorder="1" applyAlignment="1">
      <alignment horizontal="left" vertical="center" shrinkToFit="1"/>
    </xf>
    <xf numFmtId="0" fontId="77" fillId="0" borderId="163" xfId="0" applyFont="1" applyBorder="1">
      <alignment vertical="center"/>
    </xf>
    <xf numFmtId="49" fontId="78" fillId="0" borderId="164" xfId="8" applyNumberFormat="1" applyFont="1" applyBorder="1" applyAlignment="1" applyProtection="1">
      <alignment horizontal="right" vertical="center" shrinkToFit="1"/>
      <protection locked="0"/>
    </xf>
    <xf numFmtId="0" fontId="78" fillId="0" borderId="164" xfId="8" applyFont="1" applyBorder="1" applyAlignment="1" applyProtection="1">
      <alignment vertical="center" shrinkToFit="1"/>
      <protection locked="0"/>
    </xf>
    <xf numFmtId="0" fontId="78" fillId="0" borderId="164" xfId="8" applyFont="1" applyBorder="1" applyAlignment="1" applyProtection="1">
      <alignment horizontal="center" vertical="center" shrinkToFit="1"/>
      <protection locked="0"/>
    </xf>
    <xf numFmtId="49" fontId="78" fillId="0" borderId="164" xfId="8" applyNumberFormat="1" applyFont="1" applyBorder="1" applyAlignment="1" applyProtection="1">
      <alignment vertical="center" shrinkToFit="1"/>
      <protection locked="0"/>
    </xf>
    <xf numFmtId="0" fontId="78" fillId="0" borderId="164" xfId="8" applyFont="1" applyBorder="1" applyAlignment="1">
      <alignment horizontal="center" vertical="center" shrinkToFit="1"/>
    </xf>
    <xf numFmtId="0" fontId="81" fillId="0" borderId="164" xfId="8" applyFont="1" applyBorder="1" applyAlignment="1">
      <alignment horizontal="center" vertical="center" shrinkToFit="1"/>
    </xf>
    <xf numFmtId="49" fontId="81" fillId="0" borderId="164" xfId="8" applyNumberFormat="1" applyFont="1" applyBorder="1" applyAlignment="1">
      <alignment horizontal="center" vertical="center" shrinkToFit="1"/>
    </xf>
    <xf numFmtId="0" fontId="77" fillId="0" borderId="164" xfId="0" applyFont="1" applyBorder="1" applyProtection="1">
      <alignment vertical="center"/>
      <protection locked="0"/>
    </xf>
    <xf numFmtId="0" fontId="77" fillId="0" borderId="165" xfId="0" applyFont="1" applyBorder="1">
      <alignment vertical="center"/>
    </xf>
    <xf numFmtId="0" fontId="14" fillId="0" borderId="47" xfId="1" applyFont="1" applyBorder="1" applyProtection="1">
      <alignment vertical="center"/>
      <protection locked="0"/>
    </xf>
    <xf numFmtId="0" fontId="14" fillId="0" borderId="47" xfId="1" applyFont="1" applyBorder="1" applyAlignment="1" applyProtection="1">
      <alignment horizontal="center" vertical="center"/>
      <protection locked="0"/>
    </xf>
    <xf numFmtId="0" fontId="11" fillId="3" borderId="49" xfId="1" applyFont="1" applyFill="1" applyBorder="1" applyAlignment="1" applyProtection="1">
      <alignment horizontal="center" vertical="center" shrinkToFit="1"/>
      <protection hidden="1"/>
    </xf>
    <xf numFmtId="0" fontId="11" fillId="3" borderId="136" xfId="1" applyFont="1" applyFill="1" applyBorder="1" applyAlignment="1" applyProtection="1">
      <alignment horizontal="center" vertical="center" shrinkToFit="1"/>
      <protection hidden="1"/>
    </xf>
    <xf numFmtId="0" fontId="23" fillId="0" borderId="1" xfId="0" applyFont="1" applyBorder="1">
      <alignment vertical="center"/>
    </xf>
    <xf numFmtId="0" fontId="23" fillId="0" borderId="1" xfId="0" applyFont="1" applyBorder="1" applyAlignment="1">
      <alignment horizontal="center" vertical="center"/>
    </xf>
    <xf numFmtId="20" fontId="23" fillId="0" borderId="1" xfId="0" applyNumberFormat="1" applyFont="1" applyBorder="1">
      <alignment vertical="center"/>
    </xf>
    <xf numFmtId="177" fontId="23" fillId="0" borderId="1" xfId="0" applyNumberFormat="1" applyFont="1" applyBorder="1">
      <alignment vertical="center"/>
    </xf>
    <xf numFmtId="0" fontId="23" fillId="3" borderId="14" xfId="0" applyFont="1" applyFill="1" applyBorder="1" applyAlignment="1">
      <alignment horizontal="left" vertical="center"/>
    </xf>
    <xf numFmtId="0" fontId="0" fillId="0" borderId="1" xfId="0" applyBorder="1" applyAlignment="1">
      <alignment horizontal="left" vertical="center"/>
    </xf>
    <xf numFmtId="20" fontId="23" fillId="0" borderId="0" xfId="0" applyNumberFormat="1" applyFont="1">
      <alignment vertical="center"/>
    </xf>
    <xf numFmtId="0" fontId="84" fillId="5" borderId="1" xfId="0" applyFont="1" applyFill="1" applyBorder="1">
      <alignment vertical="center"/>
    </xf>
    <xf numFmtId="0" fontId="23" fillId="4" borderId="1" xfId="0" applyFont="1" applyFill="1" applyBorder="1">
      <alignment vertical="center"/>
    </xf>
    <xf numFmtId="177" fontId="23" fillId="3" borderId="11" xfId="0" applyNumberFormat="1" applyFont="1" applyFill="1" applyBorder="1" applyAlignment="1">
      <alignment horizontal="center" vertical="center"/>
    </xf>
    <xf numFmtId="0" fontId="23" fillId="3" borderId="14" xfId="0" applyFont="1" applyFill="1" applyBorder="1" applyAlignment="1">
      <alignment horizontal="left" vertical="center" wrapText="1"/>
    </xf>
    <xf numFmtId="0" fontId="23" fillId="3" borderId="14" xfId="0" applyFont="1" applyFill="1" applyBorder="1" applyAlignment="1" applyProtection="1">
      <alignment horizontal="left" vertical="center" shrinkToFit="1"/>
      <protection locked="0"/>
    </xf>
    <xf numFmtId="177" fontId="0" fillId="0" borderId="1" xfId="0" applyNumberFormat="1" applyBorder="1">
      <alignment vertical="center"/>
    </xf>
    <xf numFmtId="177" fontId="0" fillId="2" borderId="1" xfId="0" applyNumberFormat="1" applyFill="1" applyBorder="1">
      <alignment vertical="center"/>
    </xf>
    <xf numFmtId="56" fontId="0" fillId="0" borderId="0" xfId="0" applyNumberFormat="1">
      <alignment vertical="center"/>
    </xf>
    <xf numFmtId="0" fontId="23" fillId="3" borderId="17" xfId="0" applyFont="1" applyFill="1" applyBorder="1" applyAlignment="1">
      <alignment horizontal="center" vertical="center"/>
    </xf>
    <xf numFmtId="0" fontId="23" fillId="3" borderId="39" xfId="0" applyFont="1" applyFill="1" applyBorder="1" applyAlignment="1">
      <alignment horizontal="left" vertical="center"/>
    </xf>
    <xf numFmtId="0" fontId="0" fillId="6" borderId="1" xfId="0" applyFill="1" applyBorder="1">
      <alignment vertical="center"/>
    </xf>
    <xf numFmtId="0" fontId="23" fillId="0" borderId="14" xfId="0" applyFont="1" applyBorder="1" applyAlignment="1">
      <alignment horizontal="left" vertical="center"/>
    </xf>
    <xf numFmtId="0" fontId="23" fillId="3" borderId="40" xfId="0" applyFont="1" applyFill="1" applyBorder="1">
      <alignment vertical="center"/>
    </xf>
    <xf numFmtId="0" fontId="23" fillId="3" borderId="36" xfId="0" applyFont="1" applyFill="1" applyBorder="1">
      <alignment vertical="center"/>
    </xf>
    <xf numFmtId="177" fontId="23" fillId="5" borderId="11" xfId="0" applyNumberFormat="1" applyFont="1" applyFill="1" applyBorder="1" applyAlignment="1">
      <alignment horizontal="center" vertical="center"/>
    </xf>
    <xf numFmtId="180" fontId="23" fillId="5" borderId="1" xfId="0" applyNumberFormat="1" applyFont="1" applyFill="1" applyBorder="1" applyAlignment="1">
      <alignment vertical="center" shrinkToFit="1"/>
    </xf>
    <xf numFmtId="0" fontId="23" fillId="5" borderId="14" xfId="0" applyFont="1" applyFill="1" applyBorder="1">
      <alignment vertical="center"/>
    </xf>
    <xf numFmtId="177" fontId="0" fillId="6" borderId="1" xfId="0" applyNumberFormat="1" applyFill="1" applyBorder="1">
      <alignment vertical="center"/>
    </xf>
    <xf numFmtId="0" fontId="83" fillId="3" borderId="36" xfId="0" applyFont="1" applyFill="1" applyBorder="1" applyAlignment="1">
      <alignment vertical="top" wrapText="1"/>
    </xf>
    <xf numFmtId="0" fontId="83" fillId="3" borderId="2" xfId="0" applyFont="1" applyFill="1" applyBorder="1" applyAlignment="1">
      <alignment vertical="top" wrapText="1"/>
    </xf>
    <xf numFmtId="0" fontId="23" fillId="6" borderId="14" xfId="0" applyFont="1" applyFill="1" applyBorder="1" applyAlignment="1">
      <alignment horizontal="left" vertical="center"/>
    </xf>
    <xf numFmtId="0" fontId="23" fillId="3" borderId="1" xfId="0" applyFont="1" applyFill="1" applyBorder="1" applyAlignment="1" applyProtection="1">
      <alignment horizontal="left" vertical="center" shrinkToFit="1"/>
      <protection locked="0"/>
    </xf>
    <xf numFmtId="0" fontId="83" fillId="7" borderId="36" xfId="0" applyFont="1" applyFill="1" applyBorder="1" applyAlignment="1">
      <alignment vertical="top" wrapText="1"/>
    </xf>
    <xf numFmtId="0" fontId="4" fillId="3" borderId="14" xfId="0" applyFont="1" applyFill="1" applyBorder="1">
      <alignment vertical="center"/>
      <extLst>
        <ext xmlns:xfpb="http://schemas.microsoft.com/office/spreadsheetml/2022/featurepropertybag" uri="{C7286773-470A-42A8-94C5-96B5CB345126}">
          <xfpb:xfComplement i="0"/>
        </ext>
      </extLst>
    </xf>
    <xf numFmtId="180" fontId="23" fillId="7" borderId="1" xfId="0" applyNumberFormat="1" applyFont="1" applyFill="1" applyBorder="1" applyAlignment="1" applyProtection="1">
      <alignment vertical="center" shrinkToFit="1"/>
      <protection locked="0"/>
    </xf>
    <xf numFmtId="0" fontId="85" fillId="0" borderId="41" xfId="0" applyFont="1" applyBorder="1" applyAlignment="1">
      <alignment horizontal="center" vertical="center"/>
    </xf>
    <xf numFmtId="0" fontId="85" fillId="0" borderId="56" xfId="0" applyFont="1" applyBorder="1" applyAlignment="1">
      <alignment horizontal="center" vertical="center"/>
    </xf>
    <xf numFmtId="0" fontId="89" fillId="0" borderId="0" xfId="0" applyFont="1">
      <alignment vertical="center"/>
    </xf>
    <xf numFmtId="0" fontId="90" fillId="0" borderId="182" xfId="0" applyFont="1" applyBorder="1" applyAlignment="1">
      <alignment horizontal="center" vertical="center"/>
    </xf>
    <xf numFmtId="0" fontId="90" fillId="0" borderId="184" xfId="0" applyFont="1" applyBorder="1" applyAlignment="1">
      <alignment horizontal="center" vertical="center" shrinkToFit="1"/>
    </xf>
    <xf numFmtId="0" fontId="90" fillId="4" borderId="185" xfId="0" applyFont="1" applyFill="1" applyBorder="1" applyAlignment="1">
      <alignment horizontal="center" vertical="center"/>
    </xf>
    <xf numFmtId="0" fontId="90" fillId="0" borderId="184" xfId="0" applyFont="1" applyBorder="1" applyAlignment="1">
      <alignment horizontal="center" vertical="center"/>
    </xf>
    <xf numFmtId="0" fontId="90" fillId="4" borderId="182" xfId="0" applyFont="1" applyFill="1" applyBorder="1" applyAlignment="1">
      <alignment horizontal="center" vertical="center"/>
    </xf>
    <xf numFmtId="0" fontId="91" fillId="0" borderId="0" xfId="0" applyFont="1">
      <alignment vertical="center"/>
    </xf>
    <xf numFmtId="0" fontId="85" fillId="0" borderId="129" xfId="0" applyFont="1" applyBorder="1" applyAlignment="1">
      <alignment horizontal="center" vertical="center"/>
    </xf>
    <xf numFmtId="0" fontId="85" fillId="0" borderId="189" xfId="0" applyFont="1" applyBorder="1" applyAlignment="1">
      <alignment horizontal="center" vertical="center"/>
    </xf>
    <xf numFmtId="0" fontId="85" fillId="0" borderId="190" xfId="0" applyFont="1" applyBorder="1" applyAlignment="1">
      <alignment horizontal="center" vertical="center"/>
    </xf>
    <xf numFmtId="177" fontId="23" fillId="0" borderId="54" xfId="0" applyNumberFormat="1" applyFont="1" applyBorder="1" applyAlignment="1">
      <alignment horizontal="center" vertical="center" shrinkToFit="1"/>
    </xf>
    <xf numFmtId="0" fontId="15" fillId="0" borderId="39" xfId="0" applyFont="1" applyBorder="1">
      <alignment vertical="center"/>
    </xf>
    <xf numFmtId="0" fontId="85" fillId="0" borderId="0" xfId="0" applyFont="1">
      <alignment vertical="center"/>
    </xf>
    <xf numFmtId="0" fontId="85" fillId="0" borderId="191" xfId="0" applyFont="1" applyBorder="1">
      <alignment vertical="center"/>
    </xf>
    <xf numFmtId="0" fontId="85" fillId="0" borderId="192" xfId="0" applyFont="1" applyBorder="1">
      <alignment vertical="center"/>
    </xf>
    <xf numFmtId="177" fontId="92" fillId="0" borderId="130" xfId="0" applyNumberFormat="1" applyFont="1" applyBorder="1" applyAlignment="1">
      <alignment horizontal="center" vertical="center" shrinkToFit="1"/>
    </xf>
    <xf numFmtId="0" fontId="85" fillId="0" borderId="193" xfId="0" applyFont="1" applyBorder="1">
      <alignment vertical="center"/>
    </xf>
    <xf numFmtId="177" fontId="23" fillId="0" borderId="130" xfId="0" applyNumberFormat="1" applyFont="1" applyBorder="1" applyAlignment="1">
      <alignment horizontal="center" vertical="center" shrinkToFit="1"/>
    </xf>
    <xf numFmtId="0" fontId="85" fillId="0" borderId="0" xfId="0" applyFont="1" applyAlignment="1">
      <alignment horizontal="center" vertical="center"/>
    </xf>
    <xf numFmtId="0" fontId="85" fillId="0" borderId="191" xfId="0" applyFont="1" applyBorder="1" applyAlignment="1">
      <alignment horizontal="center" vertical="center"/>
    </xf>
    <xf numFmtId="177" fontId="92" fillId="0" borderId="129" xfId="0" applyNumberFormat="1" applyFont="1" applyBorder="1" applyAlignment="1">
      <alignment horizontal="center" vertical="center" shrinkToFit="1"/>
    </xf>
    <xf numFmtId="177" fontId="23" fillId="0" borderId="120" xfId="0" applyNumberFormat="1" applyFont="1" applyBorder="1" applyAlignment="1">
      <alignment horizontal="center" vertical="center" shrinkToFit="1"/>
    </xf>
    <xf numFmtId="0" fontId="15" fillId="0" borderId="38" xfId="0" applyFont="1" applyBorder="1">
      <alignment vertical="center"/>
    </xf>
    <xf numFmtId="0" fontId="85" fillId="0" borderId="37" xfId="0" applyFont="1" applyBorder="1">
      <alignment vertical="center"/>
    </xf>
    <xf numFmtId="0" fontId="85" fillId="0" borderId="121" xfId="0" applyFont="1" applyBorder="1">
      <alignment vertical="center"/>
    </xf>
    <xf numFmtId="0" fontId="85" fillId="0" borderId="194" xfId="0" applyFont="1" applyBorder="1">
      <alignment vertical="center"/>
    </xf>
    <xf numFmtId="0" fontId="85" fillId="0" borderId="130" xfId="0" applyFont="1" applyBorder="1">
      <alignment vertical="center"/>
    </xf>
    <xf numFmtId="0" fontId="85" fillId="0" borderId="8" xfId="0" applyFont="1" applyBorder="1">
      <alignment vertical="center"/>
    </xf>
    <xf numFmtId="0" fontId="0" fillId="0" borderId="0" xfId="0" applyAlignment="1">
      <alignment horizontal="center" vertical="center"/>
    </xf>
    <xf numFmtId="0" fontId="93" fillId="0" borderId="58" xfId="0" applyFont="1" applyBorder="1">
      <alignment vertical="center"/>
    </xf>
    <xf numFmtId="14" fontId="93" fillId="0" borderId="58" xfId="0" applyNumberFormat="1" applyFont="1" applyBorder="1">
      <alignment vertical="center"/>
    </xf>
    <xf numFmtId="0" fontId="93" fillId="0" borderId="195" xfId="0" applyFont="1" applyBorder="1" applyAlignment="1">
      <alignment horizontal="right" vertical="center"/>
    </xf>
    <xf numFmtId="177" fontId="93" fillId="0" borderId="58" xfId="0" applyNumberFormat="1" applyFont="1" applyBorder="1">
      <alignment vertical="center"/>
    </xf>
    <xf numFmtId="20" fontId="93" fillId="0" borderId="58" xfId="0" applyNumberFormat="1" applyFont="1" applyBorder="1">
      <alignment vertical="center"/>
    </xf>
    <xf numFmtId="56" fontId="93" fillId="0" borderId="58" xfId="0" applyNumberFormat="1" applyFont="1" applyBorder="1">
      <alignment vertical="center"/>
    </xf>
    <xf numFmtId="0" fontId="93" fillId="0" borderId="0" xfId="0" applyFont="1">
      <alignment vertical="center"/>
    </xf>
    <xf numFmtId="0" fontId="93" fillId="0" borderId="196" xfId="0" applyFont="1" applyBorder="1" applyAlignment="1">
      <alignment horizontal="right" vertical="center"/>
    </xf>
    <xf numFmtId="20" fontId="93" fillId="0" borderId="0" xfId="0" applyNumberFormat="1" applyFont="1">
      <alignment vertical="center"/>
    </xf>
    <xf numFmtId="177" fontId="93" fillId="0" borderId="0" xfId="0" applyNumberFormat="1" applyFont="1">
      <alignment vertical="center"/>
    </xf>
    <xf numFmtId="0" fontId="93" fillId="0" borderId="0" xfId="0" applyFont="1" applyAlignment="1">
      <alignment horizontal="left" vertical="center"/>
    </xf>
    <xf numFmtId="14" fontId="93" fillId="0" borderId="0" xfId="0" applyNumberFormat="1" applyFont="1" applyAlignment="1">
      <alignment horizontal="left" vertical="center"/>
    </xf>
    <xf numFmtId="192" fontId="93" fillId="0" borderId="0" xfId="0" applyNumberFormat="1" applyFont="1">
      <alignment vertical="center"/>
    </xf>
    <xf numFmtId="0" fontId="93" fillId="0" borderId="39" xfId="0" applyFont="1" applyBorder="1">
      <alignment vertical="center"/>
    </xf>
    <xf numFmtId="0" fontId="23" fillId="3" borderId="14" xfId="0" applyFont="1" applyFill="1" applyBorder="1" applyAlignment="1">
      <alignment horizontal="left" vertical="center" shrinkToFit="1"/>
    </xf>
    <xf numFmtId="0" fontId="23" fillId="3" borderId="1" xfId="0" applyFont="1" applyFill="1" applyBorder="1" applyAlignment="1">
      <alignment horizontal="left" vertical="center" shrinkToFit="1"/>
    </xf>
    <xf numFmtId="0" fontId="4" fillId="7" borderId="14" xfId="0" applyFont="1" applyFill="1" applyBorder="1" applyProtection="1">
      <alignment vertical="center"/>
      <protection locked="0"/>
      <extLst>
        <ext xmlns:xfpb="http://schemas.microsoft.com/office/spreadsheetml/2022/featurepropertybag" uri="{C7286773-470A-42A8-94C5-96B5CB345126}">
          <xfpb:xfComplement i="0"/>
        </ext>
      </extLst>
    </xf>
    <xf numFmtId="0" fontId="23" fillId="0" borderId="11" xfId="0" applyFont="1" applyBorder="1" applyAlignment="1" applyProtection="1">
      <alignment horizontal="center" vertical="center" shrinkToFit="1"/>
      <protection locked="0"/>
    </xf>
    <xf numFmtId="180" fontId="23" fillId="0" borderId="11" xfId="0" applyNumberFormat="1" applyFont="1" applyBorder="1" applyAlignment="1" applyProtection="1">
      <alignment vertical="center" shrinkToFit="1"/>
      <protection locked="0"/>
    </xf>
    <xf numFmtId="177" fontId="93" fillId="0" borderId="1" xfId="0" applyNumberFormat="1" applyFont="1" applyBorder="1" applyAlignment="1">
      <alignment horizontal="right" vertical="center"/>
    </xf>
    <xf numFmtId="177" fontId="93" fillId="0" borderId="1" xfId="0" applyNumberFormat="1" applyFont="1" applyBorder="1">
      <alignment vertical="center"/>
    </xf>
    <xf numFmtId="177" fontId="94" fillId="0" borderId="1" xfId="0" applyNumberFormat="1" applyFont="1" applyBorder="1">
      <alignment vertical="center"/>
    </xf>
    <xf numFmtId="0" fontId="93" fillId="0" borderId="171" xfId="0" applyFont="1" applyBorder="1">
      <alignment vertical="center"/>
    </xf>
    <xf numFmtId="177" fontId="93" fillId="0" borderId="136" xfId="0" applyNumberFormat="1" applyFont="1" applyBorder="1" applyAlignment="1">
      <alignment horizontal="right" vertical="center"/>
    </xf>
    <xf numFmtId="177" fontId="93" fillId="0" borderId="56" xfId="0" applyNumberFormat="1" applyFont="1" applyBorder="1">
      <alignment vertical="center"/>
    </xf>
    <xf numFmtId="0" fontId="93" fillId="0" borderId="131" xfId="0" applyFont="1" applyBorder="1">
      <alignment vertical="center"/>
    </xf>
    <xf numFmtId="177" fontId="93" fillId="0" borderId="198" xfId="0" applyNumberFormat="1" applyFont="1" applyBorder="1">
      <alignment vertical="center"/>
    </xf>
    <xf numFmtId="0" fontId="93" fillId="0" borderId="162" xfId="0" applyFont="1" applyBorder="1">
      <alignment vertical="center"/>
    </xf>
    <xf numFmtId="177" fontId="93" fillId="0" borderId="47" xfId="0" applyNumberFormat="1" applyFont="1" applyBorder="1" applyAlignment="1">
      <alignment horizontal="right" vertical="center"/>
    </xf>
    <xf numFmtId="177" fontId="93" fillId="0" borderId="57" xfId="0" applyNumberFormat="1" applyFont="1" applyBorder="1">
      <alignment vertical="center"/>
    </xf>
    <xf numFmtId="177" fontId="93" fillId="0" borderId="131" xfId="0" applyNumberFormat="1" applyFont="1" applyBorder="1">
      <alignment vertical="center"/>
    </xf>
    <xf numFmtId="177" fontId="93" fillId="0" borderId="47" xfId="0" applyNumberFormat="1" applyFont="1" applyBorder="1">
      <alignment vertical="center"/>
    </xf>
    <xf numFmtId="177" fontId="93" fillId="0" borderId="136" xfId="0" applyNumberFormat="1" applyFont="1" applyBorder="1">
      <alignment vertical="center"/>
    </xf>
    <xf numFmtId="0" fontId="0" fillId="0" borderId="171" xfId="0" applyBorder="1">
      <alignment vertical="center"/>
    </xf>
    <xf numFmtId="177" fontId="94" fillId="0" borderId="136" xfId="0" applyNumberFormat="1" applyFont="1" applyBorder="1">
      <alignment vertical="center"/>
    </xf>
    <xf numFmtId="0" fontId="0" fillId="0" borderId="131" xfId="0" applyBorder="1">
      <alignment vertical="center"/>
    </xf>
    <xf numFmtId="0" fontId="0" fillId="0" borderId="198" xfId="0" applyBorder="1">
      <alignment vertical="center"/>
    </xf>
    <xf numFmtId="0" fontId="0" fillId="0" borderId="162" xfId="0" applyBorder="1">
      <alignment vertical="center"/>
    </xf>
    <xf numFmtId="177" fontId="94" fillId="0" borderId="47" xfId="0" applyNumberFormat="1" applyFont="1" applyBorder="1">
      <alignment vertical="center"/>
    </xf>
    <xf numFmtId="0" fontId="0" fillId="0" borderId="57" xfId="0" applyBorder="1">
      <alignment vertical="center"/>
    </xf>
    <xf numFmtId="0" fontId="4" fillId="0" borderId="37" xfId="0" applyFont="1" applyBorder="1">
      <alignment vertical="center"/>
    </xf>
    <xf numFmtId="0" fontId="84" fillId="7" borderId="17" xfId="0" applyFont="1" applyFill="1" applyBorder="1">
      <alignment vertical="center"/>
    </xf>
    <xf numFmtId="0" fontId="49" fillId="3" borderId="3" xfId="2" applyFont="1" applyFill="1" applyBorder="1" applyAlignment="1">
      <alignment vertical="center" textRotation="255" wrapText="1" shrinkToFit="1"/>
    </xf>
    <xf numFmtId="0" fontId="49" fillId="3" borderId="112" xfId="2" applyFont="1" applyFill="1" applyBorder="1" applyAlignment="1">
      <alignment vertical="center" textRotation="255" wrapText="1" shrinkToFit="1"/>
    </xf>
    <xf numFmtId="0" fontId="49" fillId="3" borderId="0" xfId="2" applyFont="1" applyFill="1" applyAlignment="1">
      <alignment vertical="center" textRotation="255" wrapText="1" shrinkToFit="1"/>
    </xf>
    <xf numFmtId="0" fontId="37" fillId="0" borderId="202" xfId="2" applyFont="1" applyBorder="1">
      <alignment vertical="center"/>
    </xf>
    <xf numFmtId="0" fontId="37" fillId="0" borderId="203" xfId="2" applyFont="1" applyBorder="1">
      <alignment vertical="center"/>
    </xf>
    <xf numFmtId="190" fontId="37" fillId="3" borderId="130" xfId="2" applyNumberFormat="1" applyFont="1" applyFill="1" applyBorder="1" applyAlignment="1">
      <alignment horizontal="center" vertical="center" shrinkToFit="1"/>
    </xf>
    <xf numFmtId="190" fontId="37" fillId="3" borderId="41" xfId="2" applyNumberFormat="1" applyFont="1" applyFill="1" applyBorder="1" applyAlignment="1">
      <alignment horizontal="center" vertical="center" shrinkToFit="1"/>
    </xf>
    <xf numFmtId="0" fontId="96" fillId="0" borderId="0" xfId="2" applyFont="1" applyAlignment="1">
      <alignment vertical="center" wrapText="1" shrinkToFit="1"/>
    </xf>
    <xf numFmtId="0" fontId="97" fillId="0" borderId="1" xfId="2" applyFont="1" applyBorder="1" applyAlignment="1">
      <alignment vertical="center" textRotation="255" shrinkToFit="1"/>
    </xf>
    <xf numFmtId="0" fontId="98" fillId="0" borderId="0" xfId="2" applyFont="1" applyAlignment="1">
      <alignment vertical="top" wrapText="1" shrinkToFit="1"/>
    </xf>
    <xf numFmtId="0" fontId="99" fillId="0" borderId="0" xfId="2" applyFont="1" applyAlignment="1">
      <alignment vertical="top" wrapText="1" shrinkToFit="1"/>
    </xf>
    <xf numFmtId="0" fontId="35" fillId="0" borderId="0" xfId="2" applyFont="1" applyAlignment="1">
      <alignment vertical="center" shrinkToFit="1"/>
    </xf>
    <xf numFmtId="0" fontId="100" fillId="3" borderId="0" xfId="2" applyFont="1" applyFill="1" applyAlignment="1">
      <alignment vertical="center" shrinkToFit="1"/>
    </xf>
    <xf numFmtId="0" fontId="15" fillId="3" borderId="77" xfId="1" applyFont="1" applyFill="1" applyBorder="1" applyAlignment="1">
      <alignment horizontal="center" vertical="center" shrinkToFit="1"/>
    </xf>
    <xf numFmtId="0" fontId="15" fillId="3" borderId="76" xfId="1" applyFont="1" applyFill="1" applyBorder="1" applyAlignment="1">
      <alignment horizontal="center" vertical="center" shrinkToFit="1"/>
    </xf>
    <xf numFmtId="0" fontId="11" fillId="3" borderId="42" xfId="1" applyFont="1" applyFill="1" applyBorder="1" applyAlignment="1">
      <alignment horizontal="center" vertical="center" shrinkToFit="1"/>
    </xf>
    <xf numFmtId="0" fontId="13" fillId="3" borderId="49" xfId="1" applyFont="1" applyFill="1" applyBorder="1" applyAlignment="1">
      <alignment vertical="center" shrinkToFit="1"/>
    </xf>
    <xf numFmtId="0" fontId="13" fillId="3" borderId="50" xfId="1" applyFont="1" applyFill="1" applyBorder="1" applyAlignment="1">
      <alignment vertical="center" shrinkToFit="1"/>
    </xf>
    <xf numFmtId="0" fontId="15" fillId="3" borderId="132" xfId="1" applyFont="1" applyFill="1" applyBorder="1" applyAlignment="1">
      <alignment horizontal="center" vertical="center" shrinkToFit="1"/>
    </xf>
    <xf numFmtId="0" fontId="13" fillId="3" borderId="51" xfId="1" applyFont="1" applyFill="1" applyBorder="1" applyAlignment="1">
      <alignment vertical="center" shrinkToFit="1"/>
    </xf>
    <xf numFmtId="0" fontId="15" fillId="3" borderId="78" xfId="1" applyFont="1" applyFill="1" applyBorder="1" applyAlignment="1">
      <alignment horizontal="center" vertical="center" shrinkToFit="1"/>
    </xf>
    <xf numFmtId="0" fontId="101" fillId="0" borderId="0" xfId="0" applyFont="1" applyAlignment="1">
      <alignment horizontal="center" vertical="center"/>
    </xf>
    <xf numFmtId="0" fontId="15" fillId="3" borderId="171" xfId="1" applyFont="1" applyFill="1" applyBorder="1" applyAlignment="1">
      <alignment horizontal="center" vertical="center" shrinkToFit="1"/>
    </xf>
    <xf numFmtId="0" fontId="15" fillId="3" borderId="131" xfId="1" applyFont="1" applyFill="1" applyBorder="1" applyAlignment="1">
      <alignment horizontal="center" vertical="center" shrinkToFit="1"/>
    </xf>
    <xf numFmtId="0" fontId="0" fillId="0" borderId="58" xfId="0" applyBorder="1">
      <alignment vertical="center"/>
    </xf>
    <xf numFmtId="177" fontId="93" fillId="0" borderId="132" xfId="0" applyNumberFormat="1" applyFont="1" applyBorder="1">
      <alignment vertical="center"/>
    </xf>
    <xf numFmtId="177" fontId="93" fillId="0" borderId="17" xfId="0" applyNumberFormat="1" applyFont="1" applyBorder="1" applyAlignment="1">
      <alignment horizontal="right" vertical="center"/>
    </xf>
    <xf numFmtId="177" fontId="93" fillId="0" borderId="205" xfId="0" applyNumberFormat="1" applyFont="1" applyBorder="1">
      <alignment vertical="center"/>
    </xf>
    <xf numFmtId="0" fontId="93" fillId="0" borderId="132" xfId="0" applyFont="1" applyBorder="1">
      <alignment vertical="center"/>
    </xf>
    <xf numFmtId="0" fontId="93" fillId="0" borderId="129" xfId="0" applyFont="1" applyBorder="1">
      <alignment vertical="center"/>
    </xf>
    <xf numFmtId="177" fontId="93" fillId="0" borderId="11" xfId="0" applyNumberFormat="1" applyFont="1" applyBorder="1" applyAlignment="1">
      <alignment horizontal="right" vertical="center"/>
    </xf>
    <xf numFmtId="177" fontId="93" fillId="0" borderId="206" xfId="0" applyNumberFormat="1" applyFont="1" applyBorder="1">
      <alignment vertical="center"/>
    </xf>
    <xf numFmtId="0" fontId="10" fillId="0" borderId="20" xfId="1" applyFont="1" applyBorder="1" applyAlignment="1" applyProtection="1">
      <alignment horizontal="center" vertical="center" shrinkToFit="1"/>
      <protection locked="0"/>
    </xf>
    <xf numFmtId="0" fontId="10" fillId="0" borderId="22" xfId="1" applyFont="1" applyBorder="1" applyAlignment="1" applyProtection="1">
      <alignment horizontal="center" vertical="center" shrinkToFit="1"/>
      <protection locked="0"/>
    </xf>
    <xf numFmtId="0" fontId="10" fillId="0" borderId="21" xfId="1" applyFont="1" applyBorder="1" applyAlignment="1" applyProtection="1">
      <alignment horizontal="center" vertical="center" shrinkToFit="1"/>
      <protection locked="0"/>
    </xf>
    <xf numFmtId="0" fontId="19" fillId="0" borderId="0" xfId="1" applyFont="1" applyAlignment="1">
      <alignment horizontal="center"/>
    </xf>
    <xf numFmtId="0" fontId="16" fillId="0" borderId="0" xfId="1" applyFont="1" applyAlignment="1">
      <alignment horizontal="center"/>
    </xf>
    <xf numFmtId="0" fontId="16" fillId="0" borderId="0" xfId="1" applyFont="1" applyAlignment="1">
      <alignment horizontal="left" shrinkToFit="1"/>
    </xf>
    <xf numFmtId="0" fontId="20" fillId="0" borderId="0" xfId="1" applyFont="1" applyAlignment="1">
      <alignment horizontal="center" vertical="center"/>
    </xf>
    <xf numFmtId="0" fontId="11" fillId="3" borderId="1" xfId="1" applyFont="1" applyFill="1" applyBorder="1" applyAlignment="1">
      <alignment horizontal="center" vertical="center" shrinkToFit="1"/>
    </xf>
    <xf numFmtId="0" fontId="11" fillId="3" borderId="17" xfId="1" applyFont="1" applyFill="1" applyBorder="1" applyAlignment="1">
      <alignment horizontal="center" vertical="center" shrinkToFit="1"/>
    </xf>
    <xf numFmtId="0" fontId="11" fillId="3" borderId="33" xfId="1" applyFont="1" applyFill="1" applyBorder="1" applyAlignment="1">
      <alignment horizontal="center" vertical="center" shrinkToFit="1"/>
    </xf>
    <xf numFmtId="0" fontId="15" fillId="0" borderId="46" xfId="1" applyFont="1" applyBorder="1" applyAlignment="1" applyProtection="1">
      <alignment horizontal="center" vertical="center" shrinkToFit="1"/>
      <protection locked="0"/>
    </xf>
    <xf numFmtId="0" fontId="15" fillId="0" borderId="42" xfId="1" applyFont="1" applyBorder="1" applyAlignment="1" applyProtection="1">
      <alignment horizontal="center" vertical="center" shrinkToFit="1"/>
      <protection locked="0"/>
    </xf>
    <xf numFmtId="0" fontId="15" fillId="0" borderId="43" xfId="1" applyFont="1" applyBorder="1" applyAlignment="1" applyProtection="1">
      <alignment horizontal="center" vertical="center" shrinkToFit="1"/>
      <protection locked="0"/>
    </xf>
    <xf numFmtId="0" fontId="15" fillId="0" borderId="46" xfId="1" applyFont="1" applyBorder="1" applyAlignment="1" applyProtection="1">
      <alignment horizontal="left" vertical="center" shrinkToFit="1"/>
      <protection locked="0"/>
    </xf>
    <xf numFmtId="0" fontId="15" fillId="0" borderId="42" xfId="1" applyFont="1" applyBorder="1" applyAlignment="1" applyProtection="1">
      <alignment horizontal="left" vertical="center" shrinkToFit="1"/>
      <protection locked="0"/>
    </xf>
    <xf numFmtId="0" fontId="15" fillId="0" borderId="49" xfId="1" applyFont="1" applyBorder="1" applyAlignment="1" applyProtection="1">
      <alignment horizontal="left" vertical="center" shrinkToFit="1"/>
      <protection locked="0"/>
    </xf>
    <xf numFmtId="0" fontId="15" fillId="0" borderId="48" xfId="1" applyFont="1" applyBorder="1" applyAlignment="1" applyProtection="1">
      <alignment horizontal="center" vertical="center" shrinkToFit="1"/>
      <protection locked="0"/>
    </xf>
    <xf numFmtId="0" fontId="15" fillId="0" borderId="44" xfId="1" applyFont="1" applyBorder="1" applyAlignment="1" applyProtection="1">
      <alignment horizontal="center" vertical="center" shrinkToFit="1"/>
      <protection locked="0"/>
    </xf>
    <xf numFmtId="0" fontId="9" fillId="3" borderId="3" xfId="1" applyFont="1" applyFill="1" applyBorder="1" applyAlignment="1">
      <alignment horizontal="center" vertical="center" shrinkToFit="1"/>
    </xf>
    <xf numFmtId="0" fontId="9" fillId="3" borderId="30" xfId="1" applyFont="1" applyFill="1" applyBorder="1" applyAlignment="1">
      <alignment horizontal="center" vertical="center" shrinkToFit="1"/>
    </xf>
    <xf numFmtId="0" fontId="13" fillId="3" borderId="132" xfId="1" applyFont="1" applyFill="1" applyBorder="1" applyAlignment="1">
      <alignment horizontal="center" vertical="center" shrinkToFit="1"/>
    </xf>
    <xf numFmtId="0" fontId="13" fillId="3" borderId="129" xfId="1" applyFont="1" applyFill="1" applyBorder="1" applyAlignment="1">
      <alignment horizontal="center" vertical="center" shrinkToFit="1"/>
    </xf>
    <xf numFmtId="0" fontId="13" fillId="3" borderId="17" xfId="1" applyFont="1" applyFill="1" applyBorder="1" applyAlignment="1">
      <alignment horizontal="center" vertical="center" shrinkToFit="1"/>
    </xf>
    <xf numFmtId="0" fontId="13" fillId="3" borderId="11" xfId="1" applyFont="1" applyFill="1" applyBorder="1" applyAlignment="1">
      <alignment horizontal="center" vertical="center" shrinkToFit="1"/>
    </xf>
    <xf numFmtId="0" fontId="11" fillId="3" borderId="11" xfId="1" applyFont="1" applyFill="1" applyBorder="1" applyAlignment="1">
      <alignment horizontal="center" vertical="center" shrinkToFit="1"/>
    </xf>
    <xf numFmtId="0" fontId="6" fillId="3" borderId="132" xfId="1" applyFont="1" applyFill="1" applyBorder="1" applyAlignment="1">
      <alignment horizontal="center" vertical="center" shrinkToFit="1"/>
    </xf>
    <xf numFmtId="0" fontId="6" fillId="3" borderId="129" xfId="1" applyFont="1" applyFill="1" applyBorder="1" applyAlignment="1">
      <alignment horizontal="center" vertical="center" shrinkToFit="1"/>
    </xf>
    <xf numFmtId="0" fontId="11" fillId="3" borderId="12" xfId="1" applyFont="1" applyFill="1" applyBorder="1" applyAlignment="1">
      <alignment horizontal="center" vertical="center"/>
    </xf>
    <xf numFmtId="0" fontId="11" fillId="3" borderId="13" xfId="1" applyFont="1" applyFill="1" applyBorder="1" applyAlignment="1">
      <alignment horizontal="center" vertical="center"/>
    </xf>
    <xf numFmtId="0" fontId="11" fillId="3" borderId="59" xfId="1" applyFont="1" applyFill="1" applyBorder="1" applyAlignment="1">
      <alignment horizontal="center" vertical="center"/>
    </xf>
    <xf numFmtId="0" fontId="11" fillId="3" borderId="9" xfId="1" applyFont="1" applyFill="1" applyBorder="1" applyAlignment="1">
      <alignment horizontal="center" vertical="center"/>
    </xf>
    <xf numFmtId="0" fontId="11" fillId="3" borderId="4" xfId="1" applyFont="1" applyFill="1" applyBorder="1" applyAlignment="1">
      <alignment horizontal="center" vertical="center"/>
    </xf>
    <xf numFmtId="0" fontId="11" fillId="3" borderId="10" xfId="1" applyFont="1" applyFill="1" applyBorder="1" applyAlignment="1">
      <alignment horizontal="center" vertical="center"/>
    </xf>
    <xf numFmtId="0" fontId="11" fillId="3" borderId="8" xfId="1" applyFont="1" applyFill="1" applyBorder="1" applyAlignment="1">
      <alignment horizontal="center" vertical="center"/>
    </xf>
    <xf numFmtId="0" fontId="6" fillId="3" borderId="36" xfId="1" applyFont="1" applyFill="1" applyBorder="1" applyAlignment="1">
      <alignment horizontal="center" vertical="center" wrapText="1" shrinkToFit="1"/>
    </xf>
    <xf numFmtId="0" fontId="6" fillId="3" borderId="2" xfId="1" applyFont="1" applyFill="1" applyBorder="1" applyAlignment="1">
      <alignment horizontal="center" vertical="center" wrapText="1" shrinkToFit="1"/>
    </xf>
    <xf numFmtId="0" fontId="6" fillId="3" borderId="35" xfId="1" applyFont="1" applyFill="1" applyBorder="1" applyAlignment="1">
      <alignment horizontal="center" vertical="center" wrapText="1" shrinkToFit="1"/>
    </xf>
    <xf numFmtId="0" fontId="6" fillId="3" borderId="38" xfId="1" applyFont="1" applyFill="1" applyBorder="1" applyAlignment="1">
      <alignment horizontal="center" vertical="center" wrapText="1" shrinkToFit="1"/>
    </xf>
    <xf numFmtId="0" fontId="6" fillId="3" borderId="37" xfId="1" applyFont="1" applyFill="1" applyBorder="1" applyAlignment="1">
      <alignment horizontal="center" vertical="center" wrapText="1" shrinkToFit="1"/>
    </xf>
    <xf numFmtId="0" fontId="6" fillId="3" borderId="40" xfId="1" applyFont="1" applyFill="1" applyBorder="1" applyAlignment="1">
      <alignment horizontal="center" vertical="center" wrapText="1" shrinkToFit="1"/>
    </xf>
    <xf numFmtId="0" fontId="10" fillId="0" borderId="27" xfId="1" applyFont="1" applyBorder="1" applyAlignment="1" applyProtection="1">
      <alignment horizontal="center" vertical="center" shrinkToFit="1"/>
      <protection locked="0"/>
    </xf>
    <xf numFmtId="0" fontId="10" fillId="0" borderId="26" xfId="1" applyFont="1" applyBorder="1" applyAlignment="1" applyProtection="1">
      <alignment horizontal="center" vertical="center" shrinkToFit="1"/>
      <protection locked="0"/>
    </xf>
    <xf numFmtId="0" fontId="10" fillId="0" borderId="25" xfId="1" applyFont="1" applyBorder="1" applyAlignment="1" applyProtection="1">
      <alignment horizontal="center" vertical="center" shrinkToFit="1"/>
      <protection locked="0"/>
    </xf>
    <xf numFmtId="0" fontId="12" fillId="3" borderId="1" xfId="1" applyFont="1" applyFill="1" applyBorder="1" applyAlignment="1">
      <alignment horizontal="center" vertical="center" shrinkToFit="1"/>
    </xf>
    <xf numFmtId="0" fontId="12" fillId="3" borderId="17" xfId="1" applyFont="1" applyFill="1" applyBorder="1" applyAlignment="1">
      <alignment horizontal="center" vertical="center" shrinkToFit="1"/>
    </xf>
    <xf numFmtId="0" fontId="12" fillId="3" borderId="33" xfId="1" applyFont="1" applyFill="1" applyBorder="1" applyAlignment="1">
      <alignment horizontal="center" vertical="center" shrinkToFit="1"/>
    </xf>
    <xf numFmtId="0" fontId="6" fillId="3" borderId="17" xfId="1" applyFont="1" applyFill="1" applyBorder="1" applyAlignment="1">
      <alignment horizontal="center" vertical="center" shrinkToFit="1"/>
    </xf>
    <xf numFmtId="0" fontId="6" fillId="3" borderId="3" xfId="1" applyFont="1" applyFill="1" applyBorder="1" applyAlignment="1">
      <alignment horizontal="center" vertical="center" shrinkToFit="1"/>
    </xf>
    <xf numFmtId="0" fontId="6" fillId="3" borderId="30" xfId="1" applyFont="1" applyFill="1" applyBorder="1" applyAlignment="1">
      <alignment horizontal="center" vertical="center" shrinkToFit="1"/>
    </xf>
    <xf numFmtId="0" fontId="10" fillId="3" borderId="166" xfId="1" applyFont="1" applyFill="1" applyBorder="1" applyAlignment="1">
      <alignment horizontal="center" vertical="center" shrinkToFit="1"/>
    </xf>
    <xf numFmtId="0" fontId="10" fillId="3" borderId="167" xfId="1" applyFont="1" applyFill="1" applyBorder="1" applyAlignment="1">
      <alignment horizontal="center" vertical="center" shrinkToFit="1"/>
    </xf>
    <xf numFmtId="0" fontId="11" fillId="3" borderId="41" xfId="1" applyFont="1" applyFill="1" applyBorder="1" applyAlignment="1" applyProtection="1">
      <alignment horizontal="center" vertical="center"/>
      <protection hidden="1"/>
    </xf>
    <xf numFmtId="0" fontId="11" fillId="3" borderId="42" xfId="1" applyFont="1" applyFill="1" applyBorder="1" applyAlignment="1" applyProtection="1">
      <alignment horizontal="center" vertical="center"/>
      <protection hidden="1"/>
    </xf>
    <xf numFmtId="0" fontId="11" fillId="3" borderId="43" xfId="1" applyFont="1" applyFill="1" applyBorder="1" applyAlignment="1" applyProtection="1">
      <alignment horizontal="center" vertical="center"/>
      <protection hidden="1"/>
    </xf>
    <xf numFmtId="0" fontId="29" fillId="0" borderId="79" xfId="1" applyFont="1" applyBorder="1" applyAlignment="1" applyProtection="1">
      <alignment horizontal="center" vertical="center" shrinkToFit="1"/>
      <protection locked="0"/>
    </xf>
    <xf numFmtId="0" fontId="29" fillId="0" borderId="44" xfId="1" applyFont="1" applyBorder="1" applyAlignment="1" applyProtection="1">
      <alignment horizontal="center" vertical="center" shrinkToFit="1"/>
      <protection locked="0"/>
    </xf>
    <xf numFmtId="0" fontId="29" fillId="0" borderId="45" xfId="1" applyFont="1" applyBorder="1" applyAlignment="1" applyProtection="1">
      <alignment horizontal="center" vertical="center" shrinkToFit="1"/>
      <protection locked="0"/>
    </xf>
    <xf numFmtId="0" fontId="22" fillId="0" borderId="0" xfId="1" applyFont="1" applyAlignment="1">
      <alignment horizontal="left" vertical="center"/>
    </xf>
    <xf numFmtId="0" fontId="21" fillId="0" borderId="1" xfId="1" applyFont="1" applyBorder="1" applyAlignment="1">
      <alignment horizontal="center" vertical="center"/>
    </xf>
    <xf numFmtId="0" fontId="21" fillId="0" borderId="17" xfId="1" applyFont="1" applyBorder="1" applyAlignment="1">
      <alignment horizontal="center" vertical="center"/>
    </xf>
    <xf numFmtId="179" fontId="11" fillId="0" borderId="0" xfId="1" applyNumberFormat="1" applyFont="1" applyAlignment="1">
      <alignment horizontal="right" vertical="center" shrinkToFit="1"/>
    </xf>
    <xf numFmtId="0" fontId="18" fillId="0" borderId="0" xfId="1" applyFont="1" applyAlignment="1">
      <alignment horizontal="center" vertical="center"/>
    </xf>
    <xf numFmtId="0" fontId="13" fillId="3" borderId="81" xfId="1" applyFont="1" applyFill="1" applyBorder="1" applyAlignment="1">
      <alignment horizontal="center" vertical="center"/>
    </xf>
    <xf numFmtId="0" fontId="13" fillId="3" borderId="34" xfId="1" applyFont="1" applyFill="1" applyBorder="1" applyAlignment="1">
      <alignment horizontal="center" vertical="center"/>
    </xf>
    <xf numFmtId="0" fontId="13" fillId="3" borderId="40" xfId="1" applyFont="1" applyFill="1" applyBorder="1" applyAlignment="1">
      <alignment horizontal="center" vertical="center"/>
    </xf>
    <xf numFmtId="0" fontId="29" fillId="0" borderId="13" xfId="1" applyFont="1" applyBorder="1" applyAlignment="1" applyProtection="1">
      <alignment horizontal="center" vertical="center"/>
      <protection locked="0"/>
    </xf>
    <xf numFmtId="0" fontId="29" fillId="0" borderId="0" xfId="1" applyFont="1" applyAlignment="1" applyProtection="1">
      <alignment horizontal="center" vertical="center"/>
      <protection locked="0"/>
    </xf>
    <xf numFmtId="0" fontId="29" fillId="0" borderId="37" xfId="1" applyFont="1" applyBorder="1" applyAlignment="1" applyProtection="1">
      <alignment horizontal="center" vertical="center"/>
      <protection locked="0"/>
    </xf>
    <xf numFmtId="0" fontId="28" fillId="3" borderId="12" xfId="1" applyFont="1" applyFill="1" applyBorder="1" applyAlignment="1">
      <alignment horizontal="center" vertical="center"/>
    </xf>
    <xf numFmtId="0" fontId="28" fillId="3" borderId="130" xfId="1" applyFont="1" applyFill="1" applyBorder="1" applyAlignment="1">
      <alignment horizontal="center" vertical="center"/>
    </xf>
    <xf numFmtId="0" fontId="28" fillId="3" borderId="120" xfId="1" applyFont="1" applyFill="1" applyBorder="1" applyAlignment="1">
      <alignment horizontal="center" vertical="center"/>
    </xf>
    <xf numFmtId="0" fontId="10" fillId="3" borderId="129" xfId="1" applyFont="1" applyFill="1" applyBorder="1" applyAlignment="1">
      <alignment horizontal="center" vertical="center"/>
    </xf>
    <xf numFmtId="0" fontId="10" fillId="3" borderId="11" xfId="1" applyFont="1" applyFill="1" applyBorder="1" applyAlignment="1">
      <alignment horizontal="center" vertical="center"/>
    </xf>
    <xf numFmtId="0" fontId="18" fillId="0" borderId="1" xfId="1" applyFont="1" applyBorder="1" applyAlignment="1">
      <alignment horizontal="left" vertical="center"/>
    </xf>
    <xf numFmtId="0" fontId="18" fillId="0" borderId="1" xfId="1" applyFont="1" applyBorder="1" applyAlignment="1">
      <alignment horizontal="left" vertical="center" wrapText="1"/>
    </xf>
    <xf numFmtId="0" fontId="11" fillId="3" borderId="52" xfId="1" applyFont="1" applyFill="1" applyBorder="1" applyAlignment="1">
      <alignment horizontal="center" vertical="center"/>
    </xf>
    <xf numFmtId="0" fontId="10" fillId="3" borderId="9" xfId="1" applyFont="1" applyFill="1" applyBorder="1" applyAlignment="1">
      <alignment horizontal="center" vertical="center" shrinkToFit="1"/>
    </xf>
    <xf numFmtId="0" fontId="10" fillId="3" borderId="4" xfId="1" applyFont="1" applyFill="1" applyBorder="1" applyAlignment="1">
      <alignment horizontal="center" vertical="center" shrinkToFit="1"/>
    </xf>
    <xf numFmtId="0" fontId="10" fillId="3" borderId="85" xfId="1" applyFont="1" applyFill="1" applyBorder="1" applyAlignment="1">
      <alignment horizontal="center" vertical="center" shrinkToFit="1"/>
    </xf>
    <xf numFmtId="0" fontId="14" fillId="0" borderId="84" xfId="1" applyFont="1" applyBorder="1" applyAlignment="1" applyProtection="1">
      <alignment horizontal="center" vertical="center" shrinkToFit="1"/>
      <protection locked="0"/>
    </xf>
    <xf numFmtId="0" fontId="14" fillId="0" borderId="4" xfId="1" applyFont="1" applyBorder="1" applyAlignment="1" applyProtection="1">
      <alignment horizontal="center" vertical="center" shrinkToFit="1"/>
      <protection locked="0"/>
    </xf>
    <xf numFmtId="0" fontId="14" fillId="0" borderId="85" xfId="1" applyFont="1" applyBorder="1" applyAlignment="1" applyProtection="1">
      <alignment horizontal="center" vertical="center" shrinkToFit="1"/>
      <protection locked="0"/>
    </xf>
    <xf numFmtId="0" fontId="14" fillId="0" borderId="38" xfId="1" applyFont="1" applyBorder="1" applyAlignment="1" applyProtection="1">
      <alignment horizontal="center" vertical="center" shrinkToFit="1"/>
      <protection locked="0"/>
    </xf>
    <xf numFmtId="0" fontId="14" fillId="0" borderId="37" xfId="1" applyFont="1" applyBorder="1" applyAlignment="1" applyProtection="1">
      <alignment horizontal="center" vertical="center" shrinkToFit="1"/>
      <protection locked="0"/>
    </xf>
    <xf numFmtId="0" fontId="14" fillId="0" borderId="40" xfId="1" applyFont="1" applyBorder="1" applyAlignment="1" applyProtection="1">
      <alignment horizontal="center" vertical="center" shrinkToFit="1"/>
      <protection locked="0"/>
    </xf>
    <xf numFmtId="0" fontId="12" fillId="3" borderId="54" xfId="1" applyFont="1" applyFill="1" applyBorder="1" applyAlignment="1">
      <alignment horizontal="center" vertical="center" shrinkToFit="1"/>
    </xf>
    <xf numFmtId="0" fontId="12" fillId="3" borderId="2" xfId="1" applyFont="1" applyFill="1" applyBorder="1" applyAlignment="1">
      <alignment horizontal="center" vertical="center" shrinkToFit="1"/>
    </xf>
    <xf numFmtId="0" fontId="12" fillId="3" borderId="35" xfId="1" applyFont="1" applyFill="1" applyBorder="1" applyAlignment="1">
      <alignment horizontal="center" vertical="center" shrinkToFit="1"/>
    </xf>
    <xf numFmtId="188" fontId="10" fillId="0" borderId="80" xfId="1" quotePrefix="1" applyNumberFormat="1" applyFont="1" applyBorder="1" applyAlignment="1" applyProtection="1">
      <alignment horizontal="center" vertical="center" shrinkToFit="1"/>
      <protection locked="0"/>
    </xf>
    <xf numFmtId="188" fontId="10" fillId="0" borderId="13" xfId="1" applyNumberFormat="1" applyFont="1" applyBorder="1" applyAlignment="1" applyProtection="1">
      <alignment horizontal="center" vertical="center" shrinkToFit="1"/>
      <protection locked="0"/>
    </xf>
    <xf numFmtId="188" fontId="10" fillId="0" borderId="59" xfId="1" applyNumberFormat="1" applyFont="1" applyBorder="1" applyAlignment="1" applyProtection="1">
      <alignment horizontal="center" vertical="center" shrinkToFit="1"/>
      <protection locked="0"/>
    </xf>
    <xf numFmtId="0" fontId="12" fillId="0" borderId="36" xfId="1" applyFont="1" applyBorder="1" applyAlignment="1" applyProtection="1">
      <alignment horizontal="center" vertical="center" shrinkToFit="1"/>
      <protection locked="0"/>
    </xf>
    <xf numFmtId="0" fontId="12" fillId="0" borderId="2" xfId="1" applyFont="1" applyBorder="1" applyAlignment="1" applyProtection="1">
      <alignment horizontal="center" vertical="center" shrinkToFit="1"/>
      <protection locked="0"/>
    </xf>
    <xf numFmtId="0" fontId="12" fillId="0" borderId="35" xfId="1" applyFont="1" applyBorder="1" applyAlignment="1" applyProtection="1">
      <alignment horizontal="center" vertical="center" shrinkToFit="1"/>
      <protection locked="0"/>
    </xf>
    <xf numFmtId="0" fontId="56" fillId="0" borderId="36" xfId="5" applyBorder="1" applyAlignment="1" applyProtection="1">
      <alignment horizontal="center" vertical="center" shrinkToFit="1"/>
      <protection locked="0"/>
    </xf>
    <xf numFmtId="0" fontId="56" fillId="0" borderId="2" xfId="5" applyBorder="1" applyAlignment="1" applyProtection="1">
      <alignment horizontal="center" vertical="center" shrinkToFit="1"/>
      <protection locked="0"/>
    </xf>
    <xf numFmtId="0" fontId="56" fillId="0" borderId="84" xfId="5" applyBorder="1" applyAlignment="1" applyProtection="1">
      <alignment horizontal="center" vertical="center" shrinkToFit="1"/>
      <protection locked="0"/>
    </xf>
    <xf numFmtId="0" fontId="56" fillId="0" borderId="4" xfId="5" applyBorder="1" applyAlignment="1" applyProtection="1">
      <alignment horizontal="center" vertical="center" shrinkToFit="1"/>
      <protection locked="0"/>
    </xf>
    <xf numFmtId="0" fontId="10" fillId="3" borderId="54" xfId="1" applyFont="1" applyFill="1" applyBorder="1" applyAlignment="1">
      <alignment horizontal="center" vertical="center" wrapText="1" shrinkToFit="1"/>
    </xf>
    <xf numFmtId="0" fontId="10" fillId="3" borderId="9" xfId="1" applyFont="1" applyFill="1" applyBorder="1" applyAlignment="1">
      <alignment horizontal="center" vertical="center" wrapText="1" shrinkToFit="1"/>
    </xf>
    <xf numFmtId="0" fontId="13" fillId="0" borderId="2" xfId="1" applyFont="1" applyBorder="1" applyAlignment="1" applyProtection="1">
      <alignment horizontal="center" vertical="center" shrinkToFit="1"/>
      <protection locked="0"/>
    </xf>
    <xf numFmtId="0" fontId="13" fillId="0" borderId="4" xfId="1" applyFont="1" applyBorder="1" applyAlignment="1" applyProtection="1">
      <alignment horizontal="center" vertical="center" shrinkToFit="1"/>
      <protection locked="0"/>
    </xf>
    <xf numFmtId="0" fontId="13" fillId="3" borderId="2" xfId="1" applyFont="1" applyFill="1" applyBorder="1" applyAlignment="1">
      <alignment horizontal="center" vertical="center" shrinkToFit="1"/>
    </xf>
    <xf numFmtId="0" fontId="13" fillId="3" borderId="4" xfId="1" applyFont="1" applyFill="1" applyBorder="1" applyAlignment="1">
      <alignment horizontal="center" vertical="center" shrinkToFit="1"/>
    </xf>
    <xf numFmtId="0" fontId="10" fillId="3" borderId="17" xfId="1" applyFont="1" applyFill="1" applyBorder="1" applyAlignment="1">
      <alignment horizontal="center" vertical="center"/>
    </xf>
    <xf numFmtId="0" fontId="10" fillId="3" borderId="112" xfId="1" applyFont="1" applyFill="1" applyBorder="1" applyAlignment="1">
      <alignment horizontal="center" vertical="center"/>
    </xf>
    <xf numFmtId="0" fontId="13" fillId="3" borderId="2" xfId="1" applyFont="1" applyFill="1" applyBorder="1" applyAlignment="1" applyProtection="1">
      <alignment horizontal="center" vertical="center" shrinkToFit="1"/>
      <protection locked="0"/>
    </xf>
    <xf numFmtId="0" fontId="13" fillId="3" borderId="4" xfId="1" applyFont="1" applyFill="1" applyBorder="1" applyAlignment="1" applyProtection="1">
      <alignment horizontal="center" vertical="center" shrinkToFit="1"/>
      <protection locked="0"/>
    </xf>
    <xf numFmtId="0" fontId="11" fillId="3" borderId="2" xfId="1" applyFont="1" applyFill="1" applyBorder="1" applyAlignment="1">
      <alignment horizontal="center" vertical="center"/>
    </xf>
    <xf numFmtId="0" fontId="10" fillId="3" borderId="48" xfId="1" applyFont="1" applyFill="1" applyBorder="1" applyAlignment="1">
      <alignment horizontal="center" vertical="center" wrapText="1" shrinkToFit="1"/>
    </xf>
    <xf numFmtId="0" fontId="10" fillId="3" borderId="45" xfId="1" applyFont="1" applyFill="1" applyBorder="1" applyAlignment="1">
      <alignment horizontal="center" vertical="center" wrapText="1" shrinkToFit="1"/>
    </xf>
    <xf numFmtId="0" fontId="15" fillId="0" borderId="45" xfId="1" applyFont="1" applyBorder="1" applyAlignment="1" applyProtection="1">
      <alignment horizontal="center" vertical="center" shrinkToFit="1"/>
      <protection locked="0"/>
    </xf>
    <xf numFmtId="0" fontId="15" fillId="0" borderId="51" xfId="1" applyFont="1" applyBorder="1" applyAlignment="1" applyProtection="1">
      <alignment horizontal="center" vertical="center" shrinkToFit="1"/>
      <protection locked="0"/>
    </xf>
    <xf numFmtId="0" fontId="10" fillId="3" borderId="41" xfId="1" applyFont="1" applyFill="1" applyBorder="1" applyAlignment="1">
      <alignment horizontal="center" vertical="center" shrinkToFit="1"/>
    </xf>
    <xf numFmtId="0" fontId="10" fillId="3" borderId="42" xfId="1" applyFont="1" applyFill="1" applyBorder="1" applyAlignment="1">
      <alignment horizontal="center" vertical="center" shrinkToFit="1"/>
    </xf>
    <xf numFmtId="0" fontId="10" fillId="3" borderId="43" xfId="1" applyFont="1" applyFill="1" applyBorder="1" applyAlignment="1">
      <alignment horizontal="center" vertical="center" shrinkToFit="1"/>
    </xf>
    <xf numFmtId="0" fontId="10" fillId="3" borderId="36" xfId="1" applyFont="1" applyFill="1" applyBorder="1" applyAlignment="1">
      <alignment horizontal="center" vertical="center" shrinkToFit="1"/>
    </xf>
    <xf numFmtId="0" fontId="10" fillId="3" borderId="2" xfId="1" applyFont="1" applyFill="1" applyBorder="1" applyAlignment="1">
      <alignment horizontal="center" vertical="center" shrinkToFit="1"/>
    </xf>
    <xf numFmtId="0" fontId="10" fillId="3" borderId="35" xfId="1" applyFont="1" applyFill="1" applyBorder="1" applyAlignment="1">
      <alignment horizontal="center" vertical="center" shrinkToFit="1"/>
    </xf>
    <xf numFmtId="0" fontId="10" fillId="3" borderId="39" xfId="1" applyFont="1" applyFill="1" applyBorder="1" applyAlignment="1">
      <alignment horizontal="center" vertical="center" shrinkToFit="1"/>
    </xf>
    <xf numFmtId="0" fontId="10" fillId="3" borderId="0" xfId="1" applyFont="1" applyFill="1" applyAlignment="1">
      <alignment horizontal="center" vertical="center" shrinkToFit="1"/>
    </xf>
    <xf numFmtId="0" fontId="10" fillId="3" borderId="34" xfId="1" applyFont="1" applyFill="1" applyBorder="1" applyAlignment="1">
      <alignment horizontal="center" vertical="center" shrinkToFit="1"/>
    </xf>
    <xf numFmtId="0" fontId="10" fillId="3" borderId="170" xfId="1" applyFont="1" applyFill="1" applyBorder="1" applyAlignment="1">
      <alignment horizontal="center" vertical="center" shrinkToFit="1"/>
    </xf>
    <xf numFmtId="0" fontId="10" fillId="3" borderId="32" xfId="1" applyFont="1" applyFill="1" applyBorder="1" applyAlignment="1">
      <alignment horizontal="center" vertical="center" shrinkToFit="1"/>
    </xf>
    <xf numFmtId="0" fontId="10" fillId="3" borderId="31" xfId="1" applyFont="1" applyFill="1" applyBorder="1" applyAlignment="1">
      <alignment horizontal="center" vertical="center" shrinkToFit="1"/>
    </xf>
    <xf numFmtId="0" fontId="11" fillId="3" borderId="130" xfId="1" applyFont="1" applyFill="1" applyBorder="1" applyAlignment="1">
      <alignment horizontal="center" vertical="center" textRotation="255"/>
    </xf>
    <xf numFmtId="0" fontId="11" fillId="3" borderId="9" xfId="1" applyFont="1" applyFill="1" applyBorder="1" applyAlignment="1">
      <alignment horizontal="center" vertical="center" textRotation="255"/>
    </xf>
    <xf numFmtId="0" fontId="11" fillId="3" borderId="0" xfId="1" applyFont="1" applyFill="1" applyAlignment="1">
      <alignment horizontal="center" vertical="center"/>
    </xf>
    <xf numFmtId="0" fontId="10" fillId="0" borderId="27" xfId="1" applyFont="1" applyBorder="1" applyAlignment="1" applyProtection="1">
      <alignment horizontal="left" vertical="center" shrinkToFit="1"/>
      <protection locked="0"/>
    </xf>
    <xf numFmtId="0" fontId="10" fillId="0" borderId="26" xfId="1" applyFont="1" applyBorder="1" applyAlignment="1" applyProtection="1">
      <alignment horizontal="left" vertical="center" shrinkToFit="1"/>
      <protection locked="0"/>
    </xf>
    <xf numFmtId="0" fontId="10" fillId="0" borderId="20" xfId="1" applyFont="1" applyBorder="1" applyAlignment="1" applyProtection="1">
      <alignment horizontal="left" vertical="center" shrinkToFit="1"/>
      <protection locked="0"/>
    </xf>
    <xf numFmtId="0" fontId="10" fillId="0" borderId="22" xfId="1" applyFont="1" applyBorder="1" applyAlignment="1" applyProtection="1">
      <alignment horizontal="left" vertical="center" shrinkToFit="1"/>
      <protection locked="0"/>
    </xf>
    <xf numFmtId="0" fontId="10" fillId="3" borderId="17" xfId="1" applyFont="1" applyFill="1" applyBorder="1" applyAlignment="1">
      <alignment horizontal="center" vertical="center" wrapText="1" shrinkToFit="1"/>
    </xf>
    <xf numFmtId="0" fontId="10" fillId="3" borderId="3" xfId="1" applyFont="1" applyFill="1" applyBorder="1" applyAlignment="1">
      <alignment horizontal="center" vertical="center" shrinkToFit="1"/>
    </xf>
    <xf numFmtId="0" fontId="10" fillId="3" borderId="30" xfId="1" applyFont="1" applyFill="1" applyBorder="1" applyAlignment="1">
      <alignment horizontal="center" vertical="center" shrinkToFit="1"/>
    </xf>
    <xf numFmtId="0" fontId="10" fillId="3" borderId="17" xfId="1" applyFont="1" applyFill="1" applyBorder="1" applyAlignment="1">
      <alignment horizontal="center" vertical="center" shrinkToFit="1"/>
    </xf>
    <xf numFmtId="0" fontId="10" fillId="0" borderId="20" xfId="1" applyFont="1" applyBorder="1" applyAlignment="1" applyProtection="1">
      <alignment vertical="center" shrinkToFit="1"/>
      <protection locked="0"/>
    </xf>
    <xf numFmtId="0" fontId="10" fillId="0" borderId="22" xfId="1" applyFont="1" applyBorder="1" applyAlignment="1" applyProtection="1">
      <alignment vertical="center" shrinkToFit="1"/>
      <protection locked="0"/>
    </xf>
    <xf numFmtId="0" fontId="10" fillId="0" borderId="21" xfId="1" applyFont="1" applyBorder="1" applyAlignment="1" applyProtection="1">
      <alignment vertical="center" shrinkToFit="1"/>
      <protection locked="0"/>
    </xf>
    <xf numFmtId="0" fontId="11" fillId="3" borderId="12" xfId="1" applyFont="1" applyFill="1" applyBorder="1" applyAlignment="1">
      <alignment horizontal="center" vertical="center" wrapText="1"/>
    </xf>
    <xf numFmtId="0" fontId="11" fillId="3" borderId="130" xfId="1" applyFont="1" applyFill="1" applyBorder="1" applyAlignment="1">
      <alignment horizontal="center" vertical="center"/>
    </xf>
    <xf numFmtId="190" fontId="37" fillId="3" borderId="114" xfId="2" applyNumberFormat="1" applyFont="1" applyFill="1" applyBorder="1" applyAlignment="1">
      <alignment horizontal="center" vertical="center" shrinkToFit="1"/>
    </xf>
    <xf numFmtId="190" fontId="37" fillId="3" borderId="108" xfId="2" applyNumberFormat="1" applyFont="1" applyFill="1" applyBorder="1" applyAlignment="1">
      <alignment horizontal="center" vertical="center" shrinkToFit="1"/>
    </xf>
    <xf numFmtId="190" fontId="37" fillId="3" borderId="109" xfId="2" applyNumberFormat="1" applyFont="1" applyFill="1" applyBorder="1" applyAlignment="1">
      <alignment horizontal="center" vertical="center" shrinkToFit="1"/>
    </xf>
    <xf numFmtId="190" fontId="37" fillId="3" borderId="9" xfId="2" applyNumberFormat="1" applyFont="1" applyFill="1" applyBorder="1" applyAlignment="1">
      <alignment horizontal="center" vertical="center" shrinkToFit="1"/>
    </xf>
    <xf numFmtId="190" fontId="37" fillId="3" borderId="4" xfId="2" applyNumberFormat="1" applyFont="1" applyFill="1" applyBorder="1" applyAlignment="1">
      <alignment horizontal="center" vertical="center" shrinkToFit="1"/>
    </xf>
    <xf numFmtId="190" fontId="37" fillId="3" borderId="10" xfId="2" applyNumberFormat="1" applyFont="1" applyFill="1" applyBorder="1" applyAlignment="1">
      <alignment horizontal="center" vertical="center" shrinkToFit="1"/>
    </xf>
    <xf numFmtId="177" fontId="37" fillId="0" borderId="111" xfId="2" applyNumberFormat="1" applyFont="1" applyBorder="1" applyAlignment="1" applyProtection="1">
      <alignment horizontal="center" vertical="center" shrinkToFit="1"/>
      <protection locked="0"/>
    </xf>
    <xf numFmtId="177" fontId="37" fillId="0" borderId="37" xfId="2" applyNumberFormat="1" applyFont="1" applyBorder="1" applyAlignment="1" applyProtection="1">
      <alignment horizontal="center" vertical="center" shrinkToFit="1"/>
      <protection locked="0"/>
    </xf>
    <xf numFmtId="177" fontId="37" fillId="0" borderId="95" xfId="2" applyNumberFormat="1" applyFont="1" applyBorder="1" applyAlignment="1" applyProtection="1">
      <alignment horizontal="center" vertical="center" shrinkToFit="1"/>
      <protection locked="0"/>
    </xf>
    <xf numFmtId="0" fontId="32" fillId="0" borderId="53" xfId="2" applyFont="1" applyBorder="1" applyAlignment="1" applyProtection="1">
      <alignment horizontal="center" vertical="center" shrinkToFit="1"/>
      <protection locked="0"/>
    </xf>
    <xf numFmtId="0" fontId="32" fillId="0" borderId="16" xfId="2" applyFont="1" applyBorder="1" applyAlignment="1" applyProtection="1">
      <alignment horizontal="center" vertical="center" shrinkToFit="1"/>
      <protection locked="0"/>
    </xf>
    <xf numFmtId="0" fontId="32" fillId="3" borderId="96" xfId="2" applyFont="1" applyFill="1" applyBorder="1" applyAlignment="1">
      <alignment horizontal="center" vertical="center" shrinkToFit="1"/>
    </xf>
    <xf numFmtId="0" fontId="37" fillId="3" borderId="102" xfId="2" applyFont="1" applyFill="1" applyBorder="1" applyAlignment="1">
      <alignment horizontal="center" vertical="center" shrinkToFit="1"/>
    </xf>
    <xf numFmtId="0" fontId="37" fillId="3" borderId="103" xfId="2" applyFont="1" applyFill="1" applyBorder="1" applyAlignment="1">
      <alignment horizontal="center" vertical="center" shrinkToFit="1"/>
    </xf>
    <xf numFmtId="0" fontId="37" fillId="3" borderId="104" xfId="2" applyFont="1" applyFill="1" applyBorder="1" applyAlignment="1">
      <alignment horizontal="center" vertical="center" shrinkToFit="1"/>
    </xf>
    <xf numFmtId="0" fontId="32" fillId="0" borderId="105" xfId="2" applyFont="1" applyBorder="1" applyAlignment="1" applyProtection="1">
      <alignment horizontal="center" vertical="center" shrinkToFit="1"/>
      <protection locked="0"/>
    </xf>
    <xf numFmtId="0" fontId="32" fillId="0" borderId="103" xfId="2" applyFont="1" applyBorder="1" applyAlignment="1" applyProtection="1">
      <alignment horizontal="center" vertical="center" shrinkToFit="1"/>
      <protection locked="0"/>
    </xf>
    <xf numFmtId="0" fontId="32" fillId="0" borderId="86" xfId="2" applyFont="1" applyBorder="1" applyAlignment="1" applyProtection="1">
      <alignment horizontal="center" vertical="center" shrinkToFit="1"/>
      <protection locked="0"/>
    </xf>
    <xf numFmtId="0" fontId="32" fillId="0" borderId="87" xfId="2" applyFont="1" applyBorder="1" applyAlignment="1" applyProtection="1">
      <alignment horizontal="center" vertical="center" shrinkToFit="1"/>
      <protection locked="0"/>
    </xf>
    <xf numFmtId="0" fontId="32" fillId="3" borderId="96" xfId="2" applyFont="1" applyFill="1" applyBorder="1" applyAlignment="1">
      <alignment horizontal="center" vertical="center" textRotation="255" wrapText="1" shrinkToFit="1"/>
    </xf>
    <xf numFmtId="0" fontId="32" fillId="3" borderId="107" xfId="2" applyFont="1" applyFill="1" applyBorder="1" applyAlignment="1">
      <alignment horizontal="center" vertical="center" textRotation="255" shrinkToFit="1"/>
    </xf>
    <xf numFmtId="0" fontId="32" fillId="3" borderId="107" xfId="2" applyFont="1" applyFill="1" applyBorder="1" applyAlignment="1">
      <alignment horizontal="center" vertical="center" shrinkToFit="1"/>
    </xf>
    <xf numFmtId="177" fontId="37" fillId="0" borderId="128" xfId="2" applyNumberFormat="1" applyFont="1" applyBorder="1" applyAlignment="1" applyProtection="1">
      <alignment horizontal="center" vertical="center" shrinkToFit="1"/>
      <protection locked="0"/>
    </xf>
    <xf numFmtId="177" fontId="37" fillId="0" borderId="87" xfId="2" applyNumberFormat="1" applyFont="1" applyBorder="1" applyAlignment="1" applyProtection="1">
      <alignment horizontal="center" vertical="center" shrinkToFit="1"/>
      <protection locked="0"/>
    </xf>
    <xf numFmtId="177" fontId="37" fillId="0" borderId="88" xfId="2" applyNumberFormat="1" applyFont="1" applyBorder="1" applyAlignment="1" applyProtection="1">
      <alignment horizontal="center" vertical="center" shrinkToFit="1"/>
      <protection locked="0"/>
    </xf>
    <xf numFmtId="0" fontId="37" fillId="3" borderId="93" xfId="2" applyFont="1" applyFill="1" applyBorder="1" applyAlignment="1">
      <alignment horizontal="center" vertical="center" shrinkToFit="1"/>
    </xf>
    <xf numFmtId="0" fontId="37" fillId="3" borderId="117" xfId="2" applyFont="1" applyFill="1" applyBorder="1" applyAlignment="1">
      <alignment horizontal="center" vertical="center" shrinkToFit="1"/>
    </xf>
    <xf numFmtId="177" fontId="37" fillId="0" borderId="113" xfId="2" applyNumberFormat="1" applyFont="1" applyBorder="1" applyAlignment="1" applyProtection="1">
      <alignment horizontal="center" vertical="center" shrinkToFit="1"/>
      <protection locked="0"/>
    </xf>
    <xf numFmtId="177" fontId="37" fillId="0" borderId="4" xfId="2" applyNumberFormat="1" applyFont="1" applyBorder="1" applyAlignment="1" applyProtection="1">
      <alignment horizontal="center" vertical="center" shrinkToFit="1"/>
      <protection locked="0"/>
    </xf>
    <xf numFmtId="177" fontId="37" fillId="0" borderId="10" xfId="2" applyNumberFormat="1" applyFont="1" applyBorder="1" applyAlignment="1" applyProtection="1">
      <alignment horizontal="center" vertical="center" shrinkToFit="1"/>
      <protection locked="0"/>
    </xf>
    <xf numFmtId="0" fontId="37" fillId="3" borderId="90" xfId="2" applyFont="1" applyFill="1" applyBorder="1" applyAlignment="1">
      <alignment horizontal="center" vertical="center" shrinkToFit="1"/>
    </xf>
    <xf numFmtId="0" fontId="37" fillId="3" borderId="91" xfId="2" applyFont="1" applyFill="1" applyBorder="1" applyAlignment="1">
      <alignment horizontal="center" vertical="center" shrinkToFit="1"/>
    </xf>
    <xf numFmtId="0" fontId="37" fillId="3" borderId="92" xfId="2" applyFont="1" applyFill="1" applyBorder="1" applyAlignment="1">
      <alignment horizontal="center" vertical="center" shrinkToFit="1"/>
    </xf>
    <xf numFmtId="0" fontId="37" fillId="3" borderId="118" xfId="2" applyFont="1" applyFill="1" applyBorder="1" applyAlignment="1">
      <alignment horizontal="center" vertical="center" shrinkToFit="1"/>
    </xf>
    <xf numFmtId="0" fontId="37" fillId="3" borderId="119" xfId="2" applyFont="1" applyFill="1" applyBorder="1" applyAlignment="1">
      <alignment horizontal="center" vertical="center" shrinkToFit="1"/>
    </xf>
    <xf numFmtId="177" fontId="37" fillId="0" borderId="97" xfId="2" applyNumberFormat="1" applyFont="1" applyBorder="1" applyAlignment="1" applyProtection="1">
      <alignment horizontal="center" vertical="center" shrinkToFit="1"/>
      <protection locked="0"/>
    </xf>
    <xf numFmtId="177" fontId="37" fillId="0" borderId="98" xfId="2" applyNumberFormat="1" applyFont="1" applyBorder="1" applyAlignment="1" applyProtection="1">
      <alignment horizontal="center" vertical="center" shrinkToFit="1"/>
      <protection locked="0"/>
    </xf>
    <xf numFmtId="177" fontId="37" fillId="0" borderId="99" xfId="2" applyNumberFormat="1" applyFont="1" applyBorder="1" applyAlignment="1" applyProtection="1">
      <alignment horizontal="center" vertical="center" shrinkToFit="1"/>
      <protection locked="0"/>
    </xf>
    <xf numFmtId="0" fontId="32" fillId="0" borderId="54" xfId="2" applyFont="1" applyBorder="1" applyAlignment="1" applyProtection="1">
      <alignment horizontal="center" vertical="center" shrinkToFit="1"/>
      <protection locked="0"/>
    </xf>
    <xf numFmtId="0" fontId="32" fillId="0" borderId="2" xfId="2" applyFont="1" applyBorder="1" applyAlignment="1" applyProtection="1">
      <alignment horizontal="center" vertical="center" shrinkToFit="1"/>
      <protection locked="0"/>
    </xf>
    <xf numFmtId="0" fontId="32" fillId="3" borderId="89" xfId="2" applyFont="1" applyFill="1" applyBorder="1" applyAlignment="1">
      <alignment horizontal="center" vertical="center" shrinkToFit="1"/>
    </xf>
    <xf numFmtId="0" fontId="32" fillId="0" borderId="41" xfId="2" applyFont="1" applyBorder="1" applyAlignment="1" applyProtection="1">
      <alignment horizontal="center" vertical="center" shrinkToFit="1"/>
      <protection locked="0"/>
    </xf>
    <xf numFmtId="0" fontId="32" fillId="0" borderId="42" xfId="2" applyFont="1" applyBorder="1" applyAlignment="1" applyProtection="1">
      <alignment horizontal="center" vertical="center" shrinkToFit="1"/>
      <protection locked="0"/>
    </xf>
    <xf numFmtId="0" fontId="32" fillId="0" borderId="79" xfId="2" applyFont="1" applyBorder="1" applyAlignment="1" applyProtection="1">
      <alignment horizontal="center" vertical="center" shrinkToFit="1"/>
      <protection locked="0"/>
    </xf>
    <xf numFmtId="0" fontId="32" fillId="0" borderId="44" xfId="2" applyFont="1" applyBorder="1" applyAlignment="1" applyProtection="1">
      <alignment horizontal="center" vertical="center" shrinkToFit="1"/>
      <protection locked="0"/>
    </xf>
    <xf numFmtId="0" fontId="32" fillId="3" borderId="94" xfId="2" applyFont="1" applyFill="1" applyBorder="1" applyAlignment="1">
      <alignment horizontal="center" vertical="center" shrinkToFit="1"/>
    </xf>
    <xf numFmtId="0" fontId="32" fillId="3" borderId="101" xfId="2" applyFont="1" applyFill="1" applyBorder="1" applyAlignment="1">
      <alignment horizontal="center" vertical="center" shrinkToFit="1"/>
    </xf>
    <xf numFmtId="0" fontId="37" fillId="3" borderId="199" xfId="2" applyFont="1" applyFill="1" applyBorder="1" applyAlignment="1">
      <alignment horizontal="center" vertical="center" shrinkToFit="1"/>
    </xf>
    <xf numFmtId="0" fontId="37" fillId="3" borderId="200" xfId="2" applyFont="1" applyFill="1" applyBorder="1" applyAlignment="1">
      <alignment horizontal="center" vertical="center" shrinkToFit="1"/>
    </xf>
    <xf numFmtId="190" fontId="37" fillId="3" borderId="201" xfId="2" applyNumberFormat="1" applyFont="1" applyFill="1" applyBorder="1" applyAlignment="1">
      <alignment horizontal="center" vertical="center" shrinkToFit="1"/>
    </xf>
    <xf numFmtId="190" fontId="37" fillId="3" borderId="197" xfId="2" applyNumberFormat="1" applyFont="1" applyFill="1" applyBorder="1" applyAlignment="1">
      <alignment horizontal="center" vertical="center" shrinkToFit="1"/>
    </xf>
    <xf numFmtId="0" fontId="32" fillId="0" borderId="93" xfId="2" applyFont="1" applyBorder="1" applyAlignment="1" applyProtection="1">
      <alignment horizontal="center" vertical="center" shrinkToFit="1"/>
      <protection locked="0"/>
    </xf>
    <xf numFmtId="0" fontId="32" fillId="0" borderId="91" xfId="2" applyFont="1" applyBorder="1" applyAlignment="1" applyProtection="1">
      <alignment horizontal="center" vertical="center" shrinkToFit="1"/>
      <protection locked="0"/>
    </xf>
    <xf numFmtId="0" fontId="32" fillId="0" borderId="100" xfId="2" applyFont="1" applyBorder="1" applyAlignment="1" applyProtection="1">
      <alignment horizontal="center" vertical="center" shrinkToFit="1"/>
      <protection locked="0"/>
    </xf>
    <xf numFmtId="0" fontId="32" fillId="0" borderId="98" xfId="2" applyFont="1" applyBorder="1" applyAlignment="1" applyProtection="1">
      <alignment horizontal="center" vertical="center" shrinkToFit="1"/>
      <protection locked="0"/>
    </xf>
    <xf numFmtId="0" fontId="32" fillId="3" borderId="134" xfId="2" applyFont="1" applyFill="1" applyBorder="1" applyAlignment="1">
      <alignment horizontal="center" vertical="center" shrinkToFit="1"/>
    </xf>
    <xf numFmtId="0" fontId="32" fillId="3" borderId="121" xfId="2" applyFont="1" applyFill="1" applyBorder="1" applyAlignment="1">
      <alignment horizontal="center" vertical="center" shrinkToFit="1"/>
    </xf>
    <xf numFmtId="0" fontId="37" fillId="3" borderId="122" xfId="2" applyFont="1" applyFill="1" applyBorder="1" applyAlignment="1">
      <alignment horizontal="center" vertical="center" shrinkToFit="1"/>
    </xf>
    <xf numFmtId="0" fontId="37" fillId="3" borderId="123" xfId="2" applyFont="1" applyFill="1" applyBorder="1" applyAlignment="1">
      <alignment horizontal="center" vertical="center" shrinkToFit="1"/>
    </xf>
    <xf numFmtId="0" fontId="37" fillId="3" borderId="124" xfId="2" applyFont="1" applyFill="1" applyBorder="1" applyAlignment="1">
      <alignment horizontal="center" vertical="center" shrinkToFit="1"/>
    </xf>
    <xf numFmtId="0" fontId="32" fillId="0" borderId="120" xfId="2" applyFont="1" applyBorder="1" applyAlignment="1" applyProtection="1">
      <alignment horizontal="center" vertical="center" shrinkToFit="1"/>
      <protection locked="0"/>
    </xf>
    <xf numFmtId="0" fontId="32" fillId="0" borderId="37" xfId="2" applyFont="1" applyBorder="1" applyAlignment="1" applyProtection="1">
      <alignment horizontal="center" vertical="center" shrinkToFit="1"/>
      <protection locked="0"/>
    </xf>
    <xf numFmtId="0" fontId="32" fillId="3" borderId="125" xfId="2" applyFont="1" applyFill="1" applyBorder="1" applyAlignment="1">
      <alignment horizontal="center" vertical="center" shrinkToFit="1"/>
    </xf>
    <xf numFmtId="0" fontId="32" fillId="3" borderId="127" xfId="2" applyFont="1" applyFill="1" applyBorder="1" applyAlignment="1">
      <alignment horizontal="center" vertical="center" shrinkToFit="1"/>
    </xf>
    <xf numFmtId="0" fontId="37" fillId="3" borderId="36" xfId="2" applyFont="1" applyFill="1" applyBorder="1" applyAlignment="1">
      <alignment horizontal="center" vertical="center" wrapText="1" shrinkToFit="1"/>
    </xf>
    <xf numFmtId="0" fontId="37" fillId="3" borderId="2" xfId="2" applyFont="1" applyFill="1" applyBorder="1" applyAlignment="1">
      <alignment horizontal="center" vertical="center" shrinkToFit="1"/>
    </xf>
    <xf numFmtId="0" fontId="37" fillId="3" borderId="52" xfId="2" applyFont="1" applyFill="1" applyBorder="1" applyAlignment="1">
      <alignment horizontal="center" vertical="center" shrinkToFit="1"/>
    </xf>
    <xf numFmtId="0" fontId="37" fillId="3" borderId="38" xfId="2" applyFont="1" applyFill="1" applyBorder="1" applyAlignment="1">
      <alignment horizontal="center" vertical="center" shrinkToFit="1"/>
    </xf>
    <xf numFmtId="0" fontId="37" fillId="3" borderId="37" xfId="2" applyFont="1" applyFill="1" applyBorder="1" applyAlignment="1">
      <alignment horizontal="center" vertical="center" shrinkToFit="1"/>
    </xf>
    <xf numFmtId="0" fontId="37" fillId="3" borderId="95" xfId="2" applyFont="1" applyFill="1" applyBorder="1" applyAlignment="1">
      <alignment horizontal="center" vertical="center" shrinkToFit="1"/>
    </xf>
    <xf numFmtId="0" fontId="37" fillId="3" borderId="36" xfId="2" applyFont="1" applyFill="1" applyBorder="1" applyAlignment="1">
      <alignment horizontal="center" vertical="center" shrinkToFit="1"/>
    </xf>
    <xf numFmtId="0" fontId="32" fillId="0" borderId="114" xfId="2" applyFont="1" applyBorder="1" applyAlignment="1" applyProtection="1">
      <alignment horizontal="center" vertical="center" shrinkToFit="1"/>
      <protection locked="0"/>
    </xf>
    <xf numFmtId="0" fontId="32" fillId="0" borderId="108" xfId="2" applyFont="1" applyBorder="1" applyAlignment="1" applyProtection="1">
      <alignment horizontal="center" vertical="center" shrinkToFit="1"/>
      <protection locked="0"/>
    </xf>
    <xf numFmtId="0" fontId="37" fillId="3" borderId="108" xfId="2" applyFont="1" applyFill="1" applyBorder="1" applyAlignment="1">
      <alignment horizontal="center" vertical="center" shrinkToFit="1"/>
    </xf>
    <xf numFmtId="0" fontId="37" fillId="3" borderId="109" xfId="2" applyFont="1" applyFill="1" applyBorder="1" applyAlignment="1">
      <alignment horizontal="center" vertical="center" shrinkToFit="1"/>
    </xf>
    <xf numFmtId="0" fontId="32" fillId="3" borderId="106" xfId="2" applyFont="1" applyFill="1" applyBorder="1" applyAlignment="1">
      <alignment horizontal="center" vertical="center" shrinkToFit="1"/>
    </xf>
    <xf numFmtId="0" fontId="32" fillId="0" borderId="204" xfId="2" applyFont="1" applyBorder="1" applyAlignment="1" applyProtection="1">
      <alignment horizontal="center" vertical="center" shrinkToFit="1"/>
      <protection locked="0"/>
    </xf>
    <xf numFmtId="0" fontId="32" fillId="3" borderId="89" xfId="2" applyFont="1" applyFill="1" applyBorder="1" applyAlignment="1">
      <alignment horizontal="center" vertical="center" textRotation="255" shrinkToFit="1"/>
    </xf>
    <xf numFmtId="0" fontId="32" fillId="3" borderId="96" xfId="2" applyFont="1" applyFill="1" applyBorder="1" applyAlignment="1">
      <alignment horizontal="center" vertical="center" textRotation="255" shrinkToFit="1"/>
    </xf>
    <xf numFmtId="0" fontId="32" fillId="3" borderId="135" xfId="2" applyFont="1" applyFill="1" applyBorder="1" applyAlignment="1">
      <alignment horizontal="center" vertical="center" shrinkToFit="1"/>
    </xf>
    <xf numFmtId="177" fontId="37" fillId="0" borderId="126" xfId="2" applyNumberFormat="1" applyFont="1" applyBorder="1" applyAlignment="1" applyProtection="1">
      <alignment horizontal="center" vertical="center" shrinkToFit="1"/>
      <protection locked="0"/>
    </xf>
    <xf numFmtId="177" fontId="37" fillId="0" borderId="108" xfId="2" applyNumberFormat="1" applyFont="1" applyBorder="1" applyAlignment="1" applyProtection="1">
      <alignment horizontal="center" vertical="center" shrinkToFit="1"/>
      <protection locked="0"/>
    </xf>
    <xf numFmtId="177" fontId="37" fillId="0" borderId="109" xfId="2" applyNumberFormat="1" applyFont="1" applyBorder="1" applyAlignment="1" applyProtection="1">
      <alignment horizontal="center" vertical="center" shrinkToFit="1"/>
      <protection locked="0"/>
    </xf>
    <xf numFmtId="0" fontId="32" fillId="3" borderId="55" xfId="2" applyFont="1" applyFill="1" applyBorder="1" applyAlignment="1">
      <alignment horizontal="center" vertical="center" shrinkToFit="1"/>
    </xf>
    <xf numFmtId="0" fontId="37" fillId="3" borderId="43" xfId="2" applyFont="1" applyFill="1" applyBorder="1" applyAlignment="1">
      <alignment horizontal="center" vertical="center" shrinkToFit="1"/>
    </xf>
    <xf numFmtId="0" fontId="37" fillId="3" borderId="56" xfId="2" applyFont="1" applyFill="1" applyBorder="1" applyAlignment="1">
      <alignment horizontal="center" vertical="center" shrinkToFit="1"/>
    </xf>
    <xf numFmtId="0" fontId="37" fillId="3" borderId="46" xfId="2" applyFont="1" applyFill="1" applyBorder="1" applyAlignment="1">
      <alignment horizontal="center" vertical="center" shrinkToFit="1"/>
    </xf>
    <xf numFmtId="0" fontId="37" fillId="3" borderId="42" xfId="2" applyFont="1" applyFill="1" applyBorder="1" applyAlignment="1">
      <alignment horizontal="center" vertical="center" shrinkToFit="1"/>
    </xf>
    <xf numFmtId="0" fontId="37" fillId="3" borderId="49" xfId="2" applyFont="1" applyFill="1" applyBorder="1" applyAlignment="1">
      <alignment horizontal="center" vertical="center" shrinkToFit="1"/>
    </xf>
    <xf numFmtId="0" fontId="37" fillId="3" borderId="14" xfId="2" applyFont="1" applyFill="1" applyBorder="1" applyAlignment="1">
      <alignment horizontal="center" vertical="center" shrinkToFit="1"/>
    </xf>
    <xf numFmtId="0" fontId="37" fillId="3" borderId="16" xfId="2" applyFont="1" applyFill="1" applyBorder="1" applyAlignment="1">
      <alignment horizontal="center" vertical="center" shrinkToFit="1"/>
    </xf>
    <xf numFmtId="0" fontId="37" fillId="3" borderId="50" xfId="2" applyFont="1" applyFill="1" applyBorder="1" applyAlignment="1">
      <alignment horizontal="center" vertical="center" shrinkToFit="1"/>
    </xf>
    <xf numFmtId="177" fontId="37" fillId="0" borderId="12" xfId="2" applyNumberFormat="1" applyFont="1" applyBorder="1" applyAlignment="1" applyProtection="1">
      <alignment horizontal="center" vertical="center" shrinkToFit="1"/>
      <protection locked="0"/>
    </xf>
    <xf numFmtId="177" fontId="37" fillId="0" borderId="13" xfId="2" applyNumberFormat="1" applyFont="1" applyBorder="1" applyAlignment="1" applyProtection="1">
      <alignment horizontal="center" vertical="center" shrinkToFit="1"/>
      <protection locked="0"/>
    </xf>
    <xf numFmtId="177" fontId="37" fillId="0" borderId="59" xfId="2" applyNumberFormat="1" applyFont="1" applyBorder="1" applyAlignment="1" applyProtection="1">
      <alignment horizontal="center" vertical="center" shrinkToFit="1"/>
      <protection locked="0"/>
    </xf>
    <xf numFmtId="0" fontId="95" fillId="0" borderId="84" xfId="0" applyFont="1" applyBorder="1" applyAlignment="1">
      <alignment horizontal="center" vertical="center" shrinkToFit="1"/>
    </xf>
    <xf numFmtId="0" fontId="95" fillId="0" borderId="4" xfId="0" applyFont="1" applyBorder="1" applyAlignment="1">
      <alignment horizontal="center" vertical="center" shrinkToFit="1"/>
    </xf>
    <xf numFmtId="0" fontId="95" fillId="0" borderId="10" xfId="0" applyFont="1" applyBorder="1" applyAlignment="1">
      <alignment horizontal="center" vertical="center" shrinkToFit="1"/>
    </xf>
    <xf numFmtId="0" fontId="37" fillId="3" borderId="46" xfId="2" applyFont="1" applyFill="1" applyBorder="1" applyAlignment="1">
      <alignment horizontal="center" vertical="center" wrapText="1" shrinkToFit="1"/>
    </xf>
    <xf numFmtId="0" fontId="37" fillId="3" borderId="39" xfId="2" applyFont="1" applyFill="1" applyBorder="1" applyAlignment="1">
      <alignment horizontal="center" vertical="center" wrapText="1" shrinkToFit="1"/>
    </xf>
    <xf numFmtId="0" fontId="37" fillId="3" borderId="0" xfId="2" applyFont="1" applyFill="1" applyAlignment="1">
      <alignment horizontal="center" vertical="center" shrinkToFit="1"/>
    </xf>
    <xf numFmtId="0" fontId="37" fillId="3" borderId="8" xfId="2" applyFont="1" applyFill="1" applyBorder="1" applyAlignment="1">
      <alignment horizontal="center" vertical="center" shrinkToFit="1"/>
    </xf>
    <xf numFmtId="0" fontId="37" fillId="3" borderId="84" xfId="2" applyFont="1" applyFill="1" applyBorder="1" applyAlignment="1">
      <alignment horizontal="center" vertical="center" shrinkToFit="1"/>
    </xf>
    <xf numFmtId="0" fontId="37" fillId="3" borderId="4" xfId="2" applyFont="1" applyFill="1" applyBorder="1" applyAlignment="1">
      <alignment horizontal="center" vertical="center" shrinkToFit="1"/>
    </xf>
    <xf numFmtId="0" fontId="37" fillId="3" borderId="10" xfId="2" applyFont="1" applyFill="1" applyBorder="1" applyAlignment="1">
      <alignment horizontal="center" vertical="center" shrinkToFit="1"/>
    </xf>
    <xf numFmtId="0" fontId="37" fillId="0" borderId="0" xfId="2" applyFont="1" applyAlignment="1">
      <alignment horizontal="center" vertical="center"/>
    </xf>
    <xf numFmtId="0" fontId="44" fillId="0" borderId="116" xfId="2" applyFont="1" applyBorder="1" applyAlignment="1">
      <alignment horizontal="center" vertical="center"/>
    </xf>
    <xf numFmtId="0" fontId="49" fillId="3" borderId="17" xfId="2" applyFont="1" applyFill="1" applyBorder="1" applyAlignment="1">
      <alignment horizontal="center" vertical="center" textRotation="255" wrapText="1" shrinkToFit="1"/>
    </xf>
    <xf numFmtId="0" fontId="49" fillId="3" borderId="3" xfId="2" applyFont="1" applyFill="1" applyBorder="1" applyAlignment="1">
      <alignment horizontal="center" vertical="center" textRotation="255" wrapText="1" shrinkToFit="1"/>
    </xf>
    <xf numFmtId="0" fontId="49" fillId="3" borderId="11" xfId="2" applyFont="1" applyFill="1" applyBorder="1" applyAlignment="1">
      <alignment horizontal="center" vertical="center" textRotation="255" wrapText="1" shrinkToFit="1"/>
    </xf>
    <xf numFmtId="0" fontId="37" fillId="3" borderId="93" xfId="2" applyFont="1" applyFill="1" applyBorder="1" applyAlignment="1">
      <alignment horizontal="center" vertical="center"/>
    </xf>
    <xf numFmtId="0" fontId="37" fillId="3" borderId="91" xfId="2" applyFont="1" applyFill="1" applyBorder="1" applyAlignment="1">
      <alignment horizontal="center" vertical="center"/>
    </xf>
    <xf numFmtId="0" fontId="37" fillId="3" borderId="92" xfId="2" applyFont="1" applyFill="1" applyBorder="1" applyAlignment="1">
      <alignment horizontal="center" vertical="center"/>
    </xf>
    <xf numFmtId="0" fontId="37" fillId="3" borderId="117" xfId="2" applyFont="1" applyFill="1" applyBorder="1" applyAlignment="1">
      <alignment horizontal="center" vertical="center"/>
    </xf>
    <xf numFmtId="0" fontId="37" fillId="3" borderId="118" xfId="2" applyFont="1" applyFill="1" applyBorder="1" applyAlignment="1">
      <alignment horizontal="center" vertical="center"/>
    </xf>
    <xf numFmtId="0" fontId="37" fillId="3" borderId="119" xfId="2" applyFont="1" applyFill="1" applyBorder="1" applyAlignment="1">
      <alignment horizontal="center" vertical="center"/>
    </xf>
    <xf numFmtId="0" fontId="37" fillId="3" borderId="80" xfId="2" applyFont="1" applyFill="1" applyBorder="1" applyAlignment="1">
      <alignment horizontal="center" vertical="center" shrinkToFit="1"/>
    </xf>
    <xf numFmtId="0" fontId="37" fillId="3" borderId="13" xfId="2" applyFont="1" applyFill="1" applyBorder="1" applyAlignment="1">
      <alignment horizontal="center" vertical="center" shrinkToFit="1"/>
    </xf>
    <xf numFmtId="0" fontId="37" fillId="3" borderId="59" xfId="2" applyFont="1" applyFill="1" applyBorder="1" applyAlignment="1">
      <alignment horizontal="center" vertical="center" shrinkToFit="1"/>
    </xf>
    <xf numFmtId="0" fontId="32" fillId="3" borderId="96" xfId="2" applyFont="1" applyFill="1" applyBorder="1" applyAlignment="1">
      <alignment horizontal="center" vertical="center" wrapText="1" shrinkToFit="1"/>
    </xf>
    <xf numFmtId="0" fontId="52" fillId="3" borderId="96" xfId="2" applyFont="1" applyFill="1" applyBorder="1" applyAlignment="1">
      <alignment horizontal="center" vertical="center" textRotation="255" wrapText="1" shrinkToFit="1"/>
    </xf>
    <xf numFmtId="0" fontId="52" fillId="3" borderId="107" xfId="2" applyFont="1" applyFill="1" applyBorder="1" applyAlignment="1">
      <alignment horizontal="center" vertical="center" textRotation="255" shrinkToFit="1"/>
    </xf>
    <xf numFmtId="0" fontId="49" fillId="3" borderId="0" xfId="2" applyFont="1" applyFill="1" applyAlignment="1">
      <alignment horizontal="center" vertical="center" textRotation="255" wrapText="1" shrinkToFit="1"/>
    </xf>
    <xf numFmtId="0" fontId="49" fillId="3" borderId="34" xfId="2" applyFont="1" applyFill="1" applyBorder="1" applyAlignment="1">
      <alignment horizontal="center" vertical="center" textRotation="255" wrapText="1" shrinkToFit="1"/>
    </xf>
    <xf numFmtId="0" fontId="49" fillId="3" borderId="4" xfId="2" applyFont="1" applyFill="1" applyBorder="1" applyAlignment="1">
      <alignment horizontal="center" vertical="center" textRotation="255" wrapText="1" shrinkToFit="1"/>
    </xf>
    <xf numFmtId="0" fontId="49" fillId="3" borderId="85" xfId="2" applyFont="1" applyFill="1" applyBorder="1" applyAlignment="1">
      <alignment horizontal="center" vertical="center" textRotation="255" wrapText="1" shrinkToFit="1"/>
    </xf>
    <xf numFmtId="177" fontId="37" fillId="0" borderId="133" xfId="2" applyNumberFormat="1" applyFont="1" applyBorder="1" applyAlignment="1" applyProtection="1">
      <alignment horizontal="center" vertical="center" shrinkToFit="1"/>
      <protection locked="0"/>
    </xf>
    <xf numFmtId="177" fontId="37" fillId="0" borderId="0" xfId="2" applyNumberFormat="1" applyFont="1" applyAlignment="1" applyProtection="1">
      <alignment horizontal="center" vertical="center" shrinkToFit="1"/>
      <protection locked="0"/>
    </xf>
    <xf numFmtId="177" fontId="37" fillId="0" borderId="8" xfId="2" applyNumberFormat="1" applyFont="1" applyBorder="1" applyAlignment="1" applyProtection="1">
      <alignment horizontal="center" vertical="center" shrinkToFit="1"/>
      <protection locked="0"/>
    </xf>
    <xf numFmtId="0" fontId="32" fillId="3" borderId="41" xfId="2" applyFont="1" applyFill="1" applyBorder="1" applyAlignment="1">
      <alignment horizontal="center" vertical="center" shrinkToFit="1"/>
    </xf>
    <xf numFmtId="0" fontId="32" fillId="3" borderId="42" xfId="2" applyFont="1" applyFill="1" applyBorder="1" applyAlignment="1">
      <alignment horizontal="center" vertical="center" shrinkToFit="1"/>
    </xf>
    <xf numFmtId="0" fontId="37" fillId="3" borderId="86" xfId="2" applyFont="1" applyFill="1" applyBorder="1" applyAlignment="1">
      <alignment horizontal="center" vertical="center"/>
    </xf>
    <xf numFmtId="0" fontId="37" fillId="3" borderId="87" xfId="2" applyFont="1" applyFill="1" applyBorder="1" applyAlignment="1">
      <alignment horizontal="center" vertical="center"/>
    </xf>
    <xf numFmtId="0" fontId="37" fillId="3" borderId="88" xfId="2" applyFont="1" applyFill="1" applyBorder="1" applyAlignment="1">
      <alignment horizontal="center" vertical="center"/>
    </xf>
    <xf numFmtId="0" fontId="40" fillId="3" borderId="48" xfId="2" applyFont="1" applyFill="1" applyBorder="1" applyAlignment="1">
      <alignment horizontal="left" vertical="center" shrinkToFit="1"/>
    </xf>
    <xf numFmtId="0" fontId="40" fillId="3" borderId="44" xfId="2" applyFont="1" applyFill="1" applyBorder="1" applyAlignment="1">
      <alignment horizontal="left" vertical="center" shrinkToFit="1"/>
    </xf>
    <xf numFmtId="0" fontId="40" fillId="3" borderId="51" xfId="2" applyFont="1" applyFill="1" applyBorder="1" applyAlignment="1">
      <alignment horizontal="left" vertical="center" shrinkToFit="1"/>
    </xf>
    <xf numFmtId="0" fontId="37" fillId="3" borderId="45" xfId="2" applyFont="1" applyFill="1" applyBorder="1" applyAlignment="1">
      <alignment horizontal="center" vertical="center" shrinkToFit="1"/>
    </xf>
    <xf numFmtId="0" fontId="37" fillId="3" borderId="57" xfId="2" applyFont="1" applyFill="1" applyBorder="1" applyAlignment="1">
      <alignment horizontal="center" vertical="center" shrinkToFit="1"/>
    </xf>
    <xf numFmtId="0" fontId="40" fillId="3" borderId="14" xfId="2" applyFont="1" applyFill="1" applyBorder="1" applyAlignment="1">
      <alignment horizontal="left" vertical="center" shrinkToFit="1"/>
    </xf>
    <xf numFmtId="0" fontId="40" fillId="3" borderId="16" xfId="2" applyFont="1" applyFill="1" applyBorder="1" applyAlignment="1">
      <alignment horizontal="left" vertical="center" shrinkToFit="1"/>
    </xf>
    <xf numFmtId="0" fontId="40" fillId="3" borderId="50" xfId="2" applyFont="1" applyFill="1" applyBorder="1" applyAlignment="1">
      <alignment horizontal="left" vertical="center" shrinkToFit="1"/>
    </xf>
    <xf numFmtId="0" fontId="49" fillId="3" borderId="76" xfId="2" applyFont="1" applyFill="1" applyBorder="1" applyAlignment="1">
      <alignment horizontal="center" vertical="center" textRotation="255" shrinkToFit="1"/>
    </xf>
    <xf numFmtId="0" fontId="49" fillId="3" borderId="77" xfId="2" applyFont="1" applyFill="1" applyBorder="1" applyAlignment="1">
      <alignment horizontal="center" vertical="center" textRotation="255" shrinkToFit="1"/>
    </xf>
    <xf numFmtId="0" fontId="49" fillId="3" borderId="78" xfId="2" applyFont="1" applyFill="1" applyBorder="1" applyAlignment="1">
      <alignment horizontal="center" vertical="center" textRotation="255" shrinkToFit="1"/>
    </xf>
    <xf numFmtId="0" fontId="40" fillId="3" borderId="46" xfId="2" applyFont="1" applyFill="1" applyBorder="1" applyAlignment="1">
      <alignment horizontal="left" vertical="center" shrinkToFit="1"/>
    </xf>
    <xf numFmtId="0" fontId="40" fillId="3" borderId="42" xfId="2" applyFont="1" applyFill="1" applyBorder="1" applyAlignment="1">
      <alignment horizontal="left" vertical="center" shrinkToFit="1"/>
    </xf>
    <xf numFmtId="0" fontId="40" fillId="3" borderId="49" xfId="2" applyFont="1" applyFill="1" applyBorder="1" applyAlignment="1">
      <alignment horizontal="left" vertical="center" shrinkToFit="1"/>
    </xf>
    <xf numFmtId="0" fontId="49" fillId="3" borderId="76" xfId="2" applyFont="1" applyFill="1" applyBorder="1" applyAlignment="1">
      <alignment horizontal="center" vertical="center" wrapText="1"/>
    </xf>
    <xf numFmtId="0" fontId="49" fillId="3" borderId="77" xfId="2" applyFont="1" applyFill="1" applyBorder="1" applyAlignment="1">
      <alignment horizontal="center" vertical="center" wrapText="1"/>
    </xf>
    <xf numFmtId="0" fontId="49" fillId="3" borderId="78" xfId="2" applyFont="1" applyFill="1" applyBorder="1" applyAlignment="1">
      <alignment horizontal="center" vertical="center" wrapText="1"/>
    </xf>
    <xf numFmtId="0" fontId="37" fillId="3" borderId="80" xfId="2" applyFont="1" applyFill="1" applyBorder="1" applyAlignment="1">
      <alignment horizontal="center" vertical="center" wrapText="1" shrinkToFit="1"/>
    </xf>
    <xf numFmtId="0" fontId="49" fillId="3" borderId="80" xfId="2" applyFont="1" applyFill="1" applyBorder="1" applyAlignment="1">
      <alignment horizontal="center" vertical="center" shrinkToFit="1"/>
    </xf>
    <xf numFmtId="0" fontId="49" fillId="3" borderId="13" xfId="2" applyFont="1" applyFill="1" applyBorder="1" applyAlignment="1">
      <alignment horizontal="center" vertical="center" shrinkToFit="1"/>
    </xf>
    <xf numFmtId="0" fontId="49" fillId="3" borderId="81" xfId="2" applyFont="1" applyFill="1" applyBorder="1" applyAlignment="1">
      <alignment horizontal="center" vertical="center" shrinkToFit="1"/>
    </xf>
    <xf numFmtId="0" fontId="49" fillId="3" borderId="39" xfId="2" applyFont="1" applyFill="1" applyBorder="1" applyAlignment="1">
      <alignment horizontal="center" vertical="center" shrinkToFit="1"/>
    </xf>
    <xf numFmtId="0" fontId="49" fillId="3" borderId="0" xfId="2" applyFont="1" applyFill="1" applyAlignment="1">
      <alignment horizontal="center" vertical="center" shrinkToFit="1"/>
    </xf>
    <xf numFmtId="0" fontId="49" fillId="3" borderId="34" xfId="2" applyFont="1" applyFill="1" applyBorder="1" applyAlignment="1">
      <alignment horizontal="center" vertical="center" shrinkToFit="1"/>
    </xf>
    <xf numFmtId="0" fontId="49" fillId="3" borderId="84" xfId="2" applyFont="1" applyFill="1" applyBorder="1" applyAlignment="1">
      <alignment horizontal="center" vertical="center" shrinkToFit="1"/>
    </xf>
    <xf numFmtId="0" fontId="49" fillId="3" borderId="4" xfId="2" applyFont="1" applyFill="1" applyBorder="1" applyAlignment="1">
      <alignment horizontal="center" vertical="center" shrinkToFit="1"/>
    </xf>
    <xf numFmtId="0" fontId="49" fillId="3" borderId="85" xfId="2" applyFont="1" applyFill="1" applyBorder="1" applyAlignment="1">
      <alignment horizontal="center" vertical="center" shrinkToFit="1"/>
    </xf>
    <xf numFmtId="20" fontId="37" fillId="0" borderId="12" xfId="2" applyNumberFormat="1" applyFont="1" applyBorder="1" applyAlignment="1" applyProtection="1">
      <alignment horizontal="center" vertical="center" shrinkToFit="1"/>
      <protection locked="0"/>
    </xf>
    <xf numFmtId="20" fontId="37" fillId="0" borderId="13" xfId="2" applyNumberFormat="1" applyFont="1" applyBorder="1" applyAlignment="1" applyProtection="1">
      <alignment horizontal="center" vertical="center" shrinkToFit="1"/>
      <protection locked="0"/>
    </xf>
    <xf numFmtId="20" fontId="37" fillId="0" borderId="59" xfId="2" applyNumberFormat="1" applyFont="1" applyBorder="1" applyAlignment="1" applyProtection="1">
      <alignment horizontal="center" vertical="center" shrinkToFit="1"/>
      <protection locked="0"/>
    </xf>
    <xf numFmtId="0" fontId="37" fillId="3" borderId="115" xfId="2" applyFont="1" applyFill="1" applyBorder="1" applyAlignment="1">
      <alignment horizontal="center" vertical="center" shrinkToFit="1"/>
    </xf>
    <xf numFmtId="0" fontId="37" fillId="3" borderId="87" xfId="2" applyFont="1" applyFill="1" applyBorder="1" applyAlignment="1">
      <alignment horizontal="center" vertical="center" shrinkToFit="1"/>
    </xf>
    <xf numFmtId="0" fontId="37" fillId="3" borderId="88" xfId="2" applyFont="1" applyFill="1" applyBorder="1" applyAlignment="1">
      <alignment horizontal="center" vertical="center" shrinkToFit="1"/>
    </xf>
    <xf numFmtId="0" fontId="37" fillId="3" borderId="82" xfId="2" applyFont="1" applyFill="1" applyBorder="1" applyAlignment="1">
      <alignment horizontal="center" vertical="center" shrinkToFit="1"/>
    </xf>
    <xf numFmtId="0" fontId="37" fillId="3" borderId="83" xfId="2" applyFont="1" applyFill="1" applyBorder="1" applyAlignment="1">
      <alignment horizontal="center" vertical="center" shrinkToFit="1"/>
    </xf>
    <xf numFmtId="0" fontId="40" fillId="3" borderId="13" xfId="2" applyFont="1" applyFill="1" applyBorder="1" applyAlignment="1">
      <alignment horizontal="center" vertical="center" wrapText="1" shrinkToFit="1"/>
    </xf>
    <xf numFmtId="0" fontId="0" fillId="0" borderId="13" xfId="0" applyBorder="1" applyAlignment="1">
      <alignment horizontal="center" vertical="center" wrapText="1" shrinkToFit="1"/>
    </xf>
    <xf numFmtId="0" fontId="0" fillId="0" borderId="81" xfId="0" applyBorder="1" applyAlignment="1">
      <alignment horizontal="center" vertical="center" wrapText="1" shrinkToFit="1"/>
    </xf>
    <xf numFmtId="0" fontId="0" fillId="0" borderId="0" xfId="0" applyAlignment="1">
      <alignment horizontal="center" vertical="center" wrapText="1" shrinkToFit="1"/>
    </xf>
    <xf numFmtId="0" fontId="0" fillId="0" borderId="34"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85" xfId="0" applyBorder="1" applyAlignment="1">
      <alignment horizontal="center" vertical="center" wrapText="1" shrinkToFit="1"/>
    </xf>
    <xf numFmtId="0" fontId="40" fillId="3" borderId="81" xfId="2" applyFont="1" applyFill="1" applyBorder="1" applyAlignment="1">
      <alignment horizontal="center" vertical="center" wrapText="1" shrinkToFit="1"/>
    </xf>
    <xf numFmtId="0" fontId="40" fillId="3" borderId="0" xfId="2" applyFont="1" applyFill="1" applyAlignment="1">
      <alignment horizontal="center" vertical="center" wrapText="1" shrinkToFit="1"/>
    </xf>
    <xf numFmtId="0" fontId="40" fillId="3" borderId="34" xfId="2" applyFont="1" applyFill="1" applyBorder="1" applyAlignment="1">
      <alignment horizontal="center" vertical="center" wrapText="1" shrinkToFit="1"/>
    </xf>
    <xf numFmtId="0" fontId="40" fillId="3" borderId="4" xfId="2" applyFont="1" applyFill="1" applyBorder="1" applyAlignment="1">
      <alignment horizontal="center" vertical="center" wrapText="1" shrinkToFit="1"/>
    </xf>
    <xf numFmtId="0" fontId="40" fillId="3" borderId="85" xfId="2" applyFont="1" applyFill="1" applyBorder="1" applyAlignment="1">
      <alignment horizontal="center" vertical="center" wrapText="1" shrinkToFit="1"/>
    </xf>
    <xf numFmtId="0" fontId="37" fillId="3" borderId="36" xfId="2" applyFont="1" applyFill="1" applyBorder="1" applyAlignment="1" applyProtection="1">
      <alignment horizontal="center" vertical="center" wrapText="1" shrinkToFit="1"/>
      <protection locked="0"/>
    </xf>
    <xf numFmtId="0" fontId="37" fillId="3" borderId="2" xfId="2" applyFont="1" applyFill="1" applyBorder="1" applyAlignment="1" applyProtection="1">
      <alignment horizontal="center" vertical="center" shrinkToFit="1"/>
      <protection locked="0"/>
    </xf>
    <xf numFmtId="0" fontId="37" fillId="3" borderId="52" xfId="2" applyFont="1" applyFill="1" applyBorder="1" applyAlignment="1" applyProtection="1">
      <alignment horizontal="center" vertical="center" shrinkToFit="1"/>
      <protection locked="0"/>
    </xf>
    <xf numFmtId="0" fontId="37" fillId="3" borderId="39" xfId="2" applyFont="1" applyFill="1" applyBorder="1" applyAlignment="1" applyProtection="1">
      <alignment horizontal="center" vertical="center" shrinkToFit="1"/>
      <protection locked="0"/>
    </xf>
    <xf numFmtId="0" fontId="37" fillId="3" borderId="0" xfId="2" applyFont="1" applyFill="1" applyAlignment="1" applyProtection="1">
      <alignment horizontal="center" vertical="center" shrinkToFit="1"/>
      <protection locked="0"/>
    </xf>
    <xf numFmtId="0" fontId="37" fillId="3" borderId="8" xfId="2" applyFont="1" applyFill="1" applyBorder="1" applyAlignment="1" applyProtection="1">
      <alignment horizontal="center" vertical="center" shrinkToFit="1"/>
      <protection locked="0"/>
    </xf>
    <xf numFmtId="0" fontId="37" fillId="3" borderId="2" xfId="2" applyFont="1" applyFill="1" applyBorder="1" applyAlignment="1" applyProtection="1">
      <alignment horizontal="center" vertical="center" wrapText="1" shrinkToFit="1"/>
      <protection locked="0"/>
    </xf>
    <xf numFmtId="0" fontId="37" fillId="3" borderId="52" xfId="2" applyFont="1" applyFill="1" applyBorder="1" applyAlignment="1" applyProtection="1">
      <alignment horizontal="center" vertical="center" wrapText="1" shrinkToFit="1"/>
      <protection locked="0"/>
    </xf>
    <xf numFmtId="0" fontId="37" fillId="3" borderId="39" xfId="2" applyFont="1" applyFill="1" applyBorder="1" applyAlignment="1" applyProtection="1">
      <alignment horizontal="center" vertical="center" wrapText="1" shrinkToFit="1"/>
      <protection locked="0"/>
    </xf>
    <xf numFmtId="0" fontId="37" fillId="3" borderId="0" xfId="2" applyFont="1" applyFill="1" applyAlignment="1" applyProtection="1">
      <alignment horizontal="center" vertical="center" wrapText="1" shrinkToFit="1"/>
      <protection locked="0"/>
    </xf>
    <xf numFmtId="0" fontId="37" fillId="3" borderId="8" xfId="2" applyFont="1" applyFill="1" applyBorder="1" applyAlignment="1" applyProtection="1">
      <alignment horizontal="center" vertical="center" wrapText="1" shrinkToFit="1"/>
      <protection locked="0"/>
    </xf>
    <xf numFmtId="0" fontId="51" fillId="3" borderId="80" xfId="2" applyFont="1" applyFill="1" applyBorder="1" applyAlignment="1">
      <alignment horizontal="center" vertical="center" wrapText="1" shrinkToFit="1"/>
    </xf>
    <xf numFmtId="0" fontId="51" fillId="3" borderId="13" xfId="2" applyFont="1" applyFill="1" applyBorder="1" applyAlignment="1">
      <alignment horizontal="center" vertical="center" wrapText="1" shrinkToFit="1"/>
    </xf>
    <xf numFmtId="0" fontId="51" fillId="3" borderId="81" xfId="2" applyFont="1" applyFill="1" applyBorder="1" applyAlignment="1">
      <alignment horizontal="center" vertical="center" wrapText="1" shrinkToFit="1"/>
    </xf>
    <xf numFmtId="0" fontId="51" fillId="3" borderId="39" xfId="2" applyFont="1" applyFill="1" applyBorder="1" applyAlignment="1">
      <alignment horizontal="center" vertical="center" wrapText="1" shrinkToFit="1"/>
    </xf>
    <xf numFmtId="0" fontId="51" fillId="3" borderId="0" xfId="2" applyFont="1" applyFill="1" applyAlignment="1">
      <alignment horizontal="center" vertical="center" wrapText="1" shrinkToFit="1"/>
    </xf>
    <xf numFmtId="0" fontId="51" fillId="3" borderId="34" xfId="2" applyFont="1" applyFill="1" applyBorder="1" applyAlignment="1">
      <alignment horizontal="center" vertical="center" wrapText="1" shrinkToFit="1"/>
    </xf>
    <xf numFmtId="0" fontId="51" fillId="3" borderId="84" xfId="2" applyFont="1" applyFill="1" applyBorder="1" applyAlignment="1">
      <alignment horizontal="center" vertical="center" wrapText="1" shrinkToFit="1"/>
    </xf>
    <xf numFmtId="0" fontId="51" fillId="3" borderId="4" xfId="2" applyFont="1" applyFill="1" applyBorder="1" applyAlignment="1">
      <alignment horizontal="center" vertical="center" wrapText="1" shrinkToFit="1"/>
    </xf>
    <xf numFmtId="0" fontId="51" fillId="3" borderId="85" xfId="2" applyFont="1" applyFill="1" applyBorder="1" applyAlignment="1">
      <alignment horizontal="center" vertical="center" wrapText="1" shrinkToFit="1"/>
    </xf>
    <xf numFmtId="0" fontId="37" fillId="3" borderId="36" xfId="2" applyFont="1" applyFill="1" applyBorder="1" applyAlignment="1" applyProtection="1">
      <alignment horizontal="center" vertical="center" shrinkToFit="1"/>
      <protection locked="0"/>
    </xf>
    <xf numFmtId="0" fontId="37" fillId="3" borderId="38" xfId="2" applyFont="1" applyFill="1" applyBorder="1" applyAlignment="1" applyProtection="1">
      <alignment horizontal="center" vertical="center" shrinkToFit="1"/>
      <protection locked="0"/>
    </xf>
    <xf numFmtId="0" fontId="37" fillId="3" borderId="37" xfId="2" applyFont="1" applyFill="1" applyBorder="1" applyAlignment="1" applyProtection="1">
      <alignment horizontal="center" vertical="center" shrinkToFit="1"/>
      <protection locked="0"/>
    </xf>
    <xf numFmtId="0" fontId="37" fillId="3" borderId="95" xfId="2" applyFont="1" applyFill="1" applyBorder="1" applyAlignment="1" applyProtection="1">
      <alignment horizontal="center" vertical="center" shrinkToFit="1"/>
      <protection locked="0"/>
    </xf>
    <xf numFmtId="0" fontId="32" fillId="0" borderId="12" xfId="2" applyFont="1" applyBorder="1" applyAlignment="1" applyProtection="1">
      <alignment horizontal="center" vertical="center" shrinkToFit="1"/>
      <protection locked="0"/>
    </xf>
    <xf numFmtId="0" fontId="32" fillId="0" borderId="13" xfId="2" applyFont="1" applyBorder="1" applyAlignment="1" applyProtection="1">
      <alignment horizontal="center" vertical="center" shrinkToFit="1"/>
      <protection locked="0"/>
    </xf>
    <xf numFmtId="0" fontId="37" fillId="3" borderId="39" xfId="2" applyFont="1" applyFill="1" applyBorder="1" applyAlignment="1">
      <alignment horizontal="center" vertical="center" shrinkToFit="1"/>
    </xf>
    <xf numFmtId="0" fontId="49" fillId="3" borderId="110" xfId="2" applyFont="1" applyFill="1" applyBorder="1" applyAlignment="1">
      <alignment horizontal="center" vertical="center" textRotation="255" wrapText="1" shrinkToFit="1"/>
    </xf>
    <xf numFmtId="0" fontId="32" fillId="3" borderId="87" xfId="2" applyFont="1" applyFill="1" applyBorder="1" applyAlignment="1">
      <alignment horizontal="center" vertical="center" shrinkToFit="1"/>
    </xf>
    <xf numFmtId="0" fontId="32" fillId="3" borderId="88" xfId="2" applyFont="1" applyFill="1" applyBorder="1" applyAlignment="1">
      <alignment horizontal="center" vertical="center" shrinkToFit="1"/>
    </xf>
    <xf numFmtId="0" fontId="32" fillId="0" borderId="86" xfId="2" applyFont="1" applyBorder="1" applyAlignment="1">
      <alignment horizontal="center" vertical="center" shrinkToFit="1"/>
    </xf>
    <xf numFmtId="0" fontId="32" fillId="0" borderId="87" xfId="2" applyFont="1" applyBorder="1" applyAlignment="1">
      <alignment horizontal="center" vertical="center" shrinkToFit="1"/>
    </xf>
    <xf numFmtId="0" fontId="32" fillId="0" borderId="204" xfId="2" applyFont="1" applyBorder="1" applyAlignment="1">
      <alignment horizontal="center" vertical="center" shrinkToFit="1"/>
    </xf>
    <xf numFmtId="0" fontId="49" fillId="3" borderId="195" xfId="2" applyFont="1" applyFill="1" applyBorder="1" applyAlignment="1">
      <alignment horizontal="center" vertical="center" wrapText="1"/>
    </xf>
    <xf numFmtId="0" fontId="49" fillId="3" borderId="196" xfId="2" applyFont="1" applyFill="1" applyBorder="1" applyAlignment="1">
      <alignment horizontal="center" vertical="center" wrapText="1"/>
    </xf>
    <xf numFmtId="0" fontId="49" fillId="3" borderId="197" xfId="2" applyFont="1" applyFill="1" applyBorder="1" applyAlignment="1">
      <alignment horizontal="center" vertical="center" wrapText="1"/>
    </xf>
    <xf numFmtId="0" fontId="49" fillId="3" borderId="12" xfId="2" applyFont="1" applyFill="1" applyBorder="1" applyAlignment="1">
      <alignment horizontal="center" vertical="center" textRotation="255" wrapText="1" shrinkToFit="1"/>
    </xf>
    <xf numFmtId="0" fontId="49" fillId="3" borderId="81" xfId="2" applyFont="1" applyFill="1" applyBorder="1" applyAlignment="1">
      <alignment horizontal="center" vertical="center" textRotation="255" wrapText="1" shrinkToFit="1"/>
    </xf>
    <xf numFmtId="0" fontId="49" fillId="3" borderId="130" xfId="2" applyFont="1" applyFill="1" applyBorder="1" applyAlignment="1">
      <alignment horizontal="center" vertical="center" textRotation="255" wrapText="1" shrinkToFit="1"/>
    </xf>
    <xf numFmtId="0" fontId="49" fillId="3" borderId="112" xfId="2" applyFont="1" applyFill="1" applyBorder="1" applyAlignment="1">
      <alignment horizontal="center" vertical="center" textRotation="255" wrapText="1" shrinkToFit="1"/>
    </xf>
    <xf numFmtId="0" fontId="32" fillId="0" borderId="79" xfId="2" applyFont="1" applyBorder="1" applyAlignment="1">
      <alignment horizontal="center" vertical="center" shrinkToFit="1"/>
    </xf>
    <xf numFmtId="0" fontId="32" fillId="0" borderId="44" xfId="2" applyFont="1" applyBorder="1" applyAlignment="1">
      <alignment horizontal="center" vertical="center" shrinkToFit="1"/>
    </xf>
    <xf numFmtId="0" fontId="39" fillId="0" borderId="0" xfId="2" applyFont="1" applyAlignment="1">
      <alignment horizontal="left" vertical="center" shrinkToFit="1"/>
    </xf>
    <xf numFmtId="0" fontId="44" fillId="0" borderId="0" xfId="2" applyFont="1" applyAlignment="1">
      <alignment horizontal="left" vertical="center" shrinkToFit="1"/>
    </xf>
    <xf numFmtId="0" fontId="42" fillId="3" borderId="171" xfId="2" applyFont="1" applyFill="1" applyBorder="1" applyAlignment="1">
      <alignment horizontal="right" vertical="center" shrinkToFit="1"/>
    </xf>
    <xf numFmtId="0" fontId="42" fillId="3" borderId="172" xfId="2" applyFont="1" applyFill="1" applyBorder="1" applyAlignment="1">
      <alignment horizontal="right" vertical="center" shrinkToFit="1"/>
    </xf>
    <xf numFmtId="0" fontId="42" fillId="3" borderId="162" xfId="2" applyFont="1" applyFill="1" applyBorder="1" applyAlignment="1">
      <alignment horizontal="right" vertical="center" shrinkToFit="1"/>
    </xf>
    <xf numFmtId="0" fontId="42" fillId="3" borderId="173" xfId="2" applyFont="1" applyFill="1" applyBorder="1" applyAlignment="1">
      <alignment horizontal="right" vertical="center" shrinkToFit="1"/>
    </xf>
    <xf numFmtId="0" fontId="32" fillId="3" borderId="174" xfId="2" applyFont="1" applyFill="1" applyBorder="1" applyAlignment="1">
      <alignment horizontal="center" vertical="center" shrinkToFit="1"/>
    </xf>
    <xf numFmtId="0" fontId="32" fillId="3" borderId="49" xfId="2" applyFont="1" applyFill="1" applyBorder="1" applyAlignment="1">
      <alignment horizontal="center" vertical="center" shrinkToFit="1"/>
    </xf>
    <xf numFmtId="0" fontId="32" fillId="3" borderId="158" xfId="2" applyFont="1" applyFill="1" applyBorder="1" applyAlignment="1">
      <alignment horizontal="center" vertical="center" shrinkToFit="1"/>
    </xf>
    <xf numFmtId="0" fontId="32" fillId="3" borderId="4" xfId="2" applyFont="1" applyFill="1" applyBorder="1" applyAlignment="1">
      <alignment horizontal="center" vertical="center" shrinkToFit="1"/>
    </xf>
    <xf numFmtId="0" fontId="32" fillId="3" borderId="10" xfId="2" applyFont="1" applyFill="1" applyBorder="1" applyAlignment="1">
      <alignment horizontal="center" vertical="center" shrinkToFit="1"/>
    </xf>
    <xf numFmtId="0" fontId="41" fillId="3" borderId="12" xfId="2" applyFont="1" applyFill="1" applyBorder="1" applyAlignment="1">
      <alignment horizontal="center" vertical="center" shrinkToFit="1"/>
    </xf>
    <xf numFmtId="0" fontId="41" fillId="3" borderId="13" xfId="2" applyFont="1" applyFill="1" applyBorder="1" applyAlignment="1">
      <alignment horizontal="center" vertical="center" shrinkToFit="1"/>
    </xf>
    <xf numFmtId="0" fontId="41" fillId="3" borderId="153" xfId="2" applyFont="1" applyFill="1" applyBorder="1" applyAlignment="1">
      <alignment horizontal="center" vertical="center" shrinkToFit="1"/>
    </xf>
    <xf numFmtId="0" fontId="41" fillId="3" borderId="9" xfId="2" applyFont="1" applyFill="1" applyBorder="1" applyAlignment="1">
      <alignment horizontal="center" vertical="center" shrinkToFit="1"/>
    </xf>
    <xf numFmtId="0" fontId="41" fillId="3" borderId="4" xfId="2" applyFont="1" applyFill="1" applyBorder="1" applyAlignment="1">
      <alignment horizontal="center" vertical="center" shrinkToFit="1"/>
    </xf>
    <xf numFmtId="0" fontId="41" fillId="3" borderId="179" xfId="2" applyFont="1" applyFill="1" applyBorder="1" applyAlignment="1">
      <alignment horizontal="center" vertical="center" shrinkToFit="1"/>
    </xf>
    <xf numFmtId="0" fontId="74" fillId="3" borderId="0" xfId="2" applyFont="1" applyFill="1" applyAlignment="1">
      <alignment horizontal="center" vertical="center" shrinkToFit="1"/>
    </xf>
    <xf numFmtId="0" fontId="74" fillId="3" borderId="8" xfId="2" applyFont="1" applyFill="1" applyBorder="1" applyAlignment="1">
      <alignment horizontal="center" vertical="center" shrinkToFit="1"/>
    </xf>
    <xf numFmtId="0" fontId="74" fillId="3" borderId="4" xfId="2" applyFont="1" applyFill="1" applyBorder="1" applyAlignment="1">
      <alignment horizontal="center" vertical="center" shrinkToFit="1"/>
    </xf>
    <xf numFmtId="0" fontId="74" fillId="3" borderId="10" xfId="2" applyFont="1" applyFill="1" applyBorder="1" applyAlignment="1">
      <alignment horizontal="center" vertical="center" shrinkToFit="1"/>
    </xf>
    <xf numFmtId="0" fontId="45" fillId="3" borderId="80" xfId="2" applyFont="1" applyFill="1" applyBorder="1" applyAlignment="1">
      <alignment horizontal="left" vertical="center" shrinkToFit="1"/>
    </xf>
    <xf numFmtId="0" fontId="45" fillId="3" borderId="13" xfId="2" applyFont="1" applyFill="1" applyBorder="1" applyAlignment="1">
      <alignment horizontal="left" vertical="center" shrinkToFit="1"/>
    </xf>
    <xf numFmtId="0" fontId="45" fillId="3" borderId="59" xfId="2" applyFont="1" applyFill="1" applyBorder="1" applyAlignment="1">
      <alignment horizontal="left" vertical="center" shrinkToFit="1"/>
    </xf>
    <xf numFmtId="0" fontId="45" fillId="3" borderId="84" xfId="2" applyFont="1" applyFill="1" applyBorder="1" applyAlignment="1">
      <alignment horizontal="left" vertical="center" shrinkToFit="1"/>
    </xf>
    <xf numFmtId="0" fontId="45" fillId="3" borderId="4" xfId="2" applyFont="1" applyFill="1" applyBorder="1" applyAlignment="1">
      <alignment horizontal="left" vertical="center" shrinkToFit="1"/>
    </xf>
    <xf numFmtId="0" fontId="45" fillId="3" borderId="10" xfId="2" applyFont="1" applyFill="1" applyBorder="1" applyAlignment="1">
      <alignment horizontal="left" vertical="center" shrinkToFit="1"/>
    </xf>
    <xf numFmtId="0" fontId="42" fillId="3" borderId="175" xfId="2" applyFont="1" applyFill="1" applyBorder="1" applyAlignment="1">
      <alignment horizontal="center" vertical="center" textRotation="255" shrinkToFit="1"/>
    </xf>
    <xf numFmtId="0" fontId="42" fillId="3" borderId="178" xfId="2" applyFont="1" applyFill="1" applyBorder="1" applyAlignment="1">
      <alignment horizontal="center" vertical="center" textRotation="255" shrinkToFit="1"/>
    </xf>
    <xf numFmtId="0" fontId="82" fillId="3" borderId="0" xfId="2" applyFont="1" applyFill="1" applyAlignment="1">
      <alignment horizontal="center" vertical="center" shrinkToFit="1"/>
    </xf>
    <xf numFmtId="0" fontId="82" fillId="3" borderId="4" xfId="2" applyFont="1" applyFill="1" applyBorder="1" applyAlignment="1">
      <alignment horizontal="center" vertical="center" shrinkToFit="1"/>
    </xf>
    <xf numFmtId="0" fontId="11" fillId="3" borderId="37" xfId="1" applyFont="1" applyFill="1" applyBorder="1" applyAlignment="1">
      <alignment horizontal="center" vertical="center" shrinkToFit="1"/>
    </xf>
    <xf numFmtId="0" fontId="11" fillId="3" borderId="40" xfId="1" applyFont="1" applyFill="1" applyBorder="1" applyAlignment="1">
      <alignment horizontal="center" vertical="center" shrinkToFit="1"/>
    </xf>
    <xf numFmtId="0" fontId="4" fillId="3" borderId="175" xfId="1" applyFont="1" applyFill="1" applyBorder="1" applyAlignment="1">
      <alignment horizontal="center" vertical="center" textRotation="255" shrinkToFit="1"/>
    </xf>
    <xf numFmtId="0" fontId="4" fillId="3" borderId="176" xfId="1" applyFont="1" applyFill="1" applyBorder="1" applyAlignment="1">
      <alignment horizontal="center" vertical="center" textRotation="255" shrinkToFit="1"/>
    </xf>
    <xf numFmtId="0" fontId="11" fillId="3" borderId="44" xfId="1" applyFont="1" applyFill="1" applyBorder="1" applyAlignment="1">
      <alignment horizontal="center" vertical="center" shrinkToFit="1"/>
    </xf>
    <xf numFmtId="0" fontId="11" fillId="3" borderId="45" xfId="1" applyFont="1" applyFill="1" applyBorder="1" applyAlignment="1">
      <alignment horizontal="center" vertical="center" shrinkToFit="1"/>
    </xf>
    <xf numFmtId="0" fontId="11" fillId="3" borderId="16" xfId="1" applyFont="1" applyFill="1" applyBorder="1" applyAlignment="1">
      <alignment horizontal="center" vertical="center" shrinkToFit="1"/>
    </xf>
    <xf numFmtId="0" fontId="11" fillId="3" borderId="15" xfId="1" applyFont="1" applyFill="1" applyBorder="1" applyAlignment="1">
      <alignment horizontal="center" vertical="center" shrinkToFit="1"/>
    </xf>
    <xf numFmtId="0" fontId="4" fillId="3" borderId="177" xfId="1" applyFont="1" applyFill="1" applyBorder="1" applyAlignment="1">
      <alignment horizontal="center" vertical="center" textRotation="255" shrinkToFit="1"/>
    </xf>
    <xf numFmtId="0" fontId="4" fillId="3" borderId="178" xfId="1" applyFont="1" applyFill="1" applyBorder="1" applyAlignment="1">
      <alignment horizontal="center" vertical="center" textRotation="255" shrinkToFit="1"/>
    </xf>
    <xf numFmtId="0" fontId="41" fillId="0" borderId="62" xfId="2" applyFont="1" applyBorder="1" applyAlignment="1">
      <alignment horizontal="center" vertical="top"/>
    </xf>
    <xf numFmtId="0" fontId="41" fillId="0" borderId="63" xfId="2" applyFont="1" applyBorder="1" applyAlignment="1">
      <alignment horizontal="center" vertical="top"/>
    </xf>
    <xf numFmtId="0" fontId="41" fillId="0" borderId="67" xfId="2" applyFont="1" applyBorder="1" applyAlignment="1">
      <alignment horizontal="center" vertical="top"/>
    </xf>
    <xf numFmtId="0" fontId="41" fillId="0" borderId="68" xfId="2" applyFont="1" applyBorder="1" applyAlignment="1">
      <alignment horizontal="center" vertical="top"/>
    </xf>
    <xf numFmtId="0" fontId="46" fillId="0" borderId="70" xfId="2" applyFont="1" applyBorder="1" applyAlignment="1">
      <alignment horizontal="center" vertical="center"/>
    </xf>
    <xf numFmtId="0" fontId="46" fillId="0" borderId="71" xfId="2" applyFont="1" applyBorder="1" applyAlignment="1">
      <alignment horizontal="center" vertical="center"/>
    </xf>
    <xf numFmtId="0" fontId="46" fillId="0" borderId="72" xfId="2" applyFont="1" applyBorder="1" applyAlignment="1">
      <alignment horizontal="center" vertical="center"/>
    </xf>
    <xf numFmtId="0" fontId="47" fillId="0" borderId="73" xfId="3" applyFont="1" applyBorder="1" applyAlignment="1" applyProtection="1">
      <alignment horizontal="center" vertical="center" shrinkToFit="1"/>
      <protection locked="0"/>
    </xf>
    <xf numFmtId="0" fontId="47" fillId="0" borderId="0" xfId="3" applyFont="1" applyBorder="1" applyAlignment="1" applyProtection="1">
      <alignment horizontal="center" vertical="center" shrinkToFit="1"/>
      <protection locked="0"/>
    </xf>
    <xf numFmtId="0" fontId="47" fillId="0" borderId="69" xfId="3" applyFont="1" applyBorder="1" applyAlignment="1" applyProtection="1">
      <alignment horizontal="center" vertical="center" shrinkToFit="1"/>
      <protection locked="0"/>
    </xf>
    <xf numFmtId="0" fontId="48" fillId="0" borderId="74" xfId="2" applyFont="1" applyBorder="1" applyAlignment="1">
      <alignment horizontal="center" vertical="center"/>
    </xf>
    <xf numFmtId="0" fontId="48" fillId="0" borderId="32" xfId="2" applyFont="1" applyBorder="1" applyAlignment="1">
      <alignment horizontal="center" vertical="center"/>
    </xf>
    <xf numFmtId="0" fontId="48" fillId="0" borderId="75" xfId="2" applyFont="1" applyBorder="1" applyAlignment="1">
      <alignment horizontal="center" vertical="center"/>
    </xf>
    <xf numFmtId="0" fontId="34" fillId="0" borderId="0" xfId="2" applyFont="1" applyAlignment="1">
      <alignment horizontal="center" vertical="top" wrapText="1" shrinkToFit="1"/>
    </xf>
    <xf numFmtId="0" fontId="97" fillId="0" borderId="1" xfId="2" applyFont="1" applyBorder="1" applyAlignment="1">
      <alignment horizontal="center" vertical="center" shrinkToFit="1"/>
    </xf>
    <xf numFmtId="0" fontId="40" fillId="0" borderId="60" xfId="2" applyFont="1" applyBorder="1" applyAlignment="1">
      <alignment horizontal="center" vertical="center"/>
    </xf>
    <xf numFmtId="0" fontId="40" fillId="0" borderId="58" xfId="2" applyFont="1" applyBorder="1" applyAlignment="1">
      <alignment horizontal="center" vertical="center"/>
    </xf>
    <xf numFmtId="0" fontId="40" fillId="0" borderId="61" xfId="2" applyFont="1" applyBorder="1" applyAlignment="1">
      <alignment horizontal="center" vertical="center"/>
    </xf>
    <xf numFmtId="0" fontId="40" fillId="0" borderId="64" xfId="2" applyFont="1" applyBorder="1" applyAlignment="1">
      <alignment horizontal="center" vertical="center"/>
    </xf>
    <xf numFmtId="0" fontId="40" fillId="0" borderId="65" xfId="2" applyFont="1" applyBorder="1" applyAlignment="1">
      <alignment horizontal="center" vertical="center"/>
    </xf>
    <xf numFmtId="0" fontId="40" fillId="0" borderId="66" xfId="2" applyFont="1" applyBorder="1" applyAlignment="1">
      <alignment horizontal="center" vertical="center"/>
    </xf>
    <xf numFmtId="0" fontId="42" fillId="3" borderId="171" xfId="2" applyFont="1" applyFill="1" applyBorder="1" applyAlignment="1">
      <alignment horizontal="center" vertical="center"/>
    </xf>
    <xf numFmtId="0" fontId="42" fillId="3" borderId="136" xfId="2" applyFont="1" applyFill="1" applyBorder="1" applyAlignment="1">
      <alignment horizontal="center" vertical="center"/>
    </xf>
    <xf numFmtId="0" fontId="42" fillId="3" borderId="162" xfId="2" applyFont="1" applyFill="1" applyBorder="1" applyAlignment="1">
      <alignment horizontal="center" vertical="center"/>
    </xf>
    <xf numFmtId="0" fontId="42" fillId="3" borderId="47" xfId="2" applyFont="1" applyFill="1" applyBorder="1" applyAlignment="1">
      <alignment horizontal="center" vertical="center"/>
    </xf>
    <xf numFmtId="0" fontId="37" fillId="3" borderId="129" xfId="2" applyFont="1" applyFill="1" applyBorder="1" applyAlignment="1">
      <alignment horizontal="center" vertical="center" wrapText="1"/>
    </xf>
    <xf numFmtId="0" fontId="37" fillId="3" borderId="131" xfId="2" applyFont="1" applyFill="1" applyBorder="1" applyAlignment="1">
      <alignment horizontal="center" vertical="center"/>
    </xf>
    <xf numFmtId="0" fontId="37" fillId="3" borderId="162" xfId="2" applyFont="1" applyFill="1" applyBorder="1" applyAlignment="1">
      <alignment horizontal="center" vertical="center"/>
    </xf>
    <xf numFmtId="0" fontId="98" fillId="4" borderId="0" xfId="2" applyFont="1" applyFill="1" applyAlignment="1">
      <alignment horizontal="center" vertical="top" wrapText="1" shrinkToFit="1"/>
    </xf>
    <xf numFmtId="0" fontId="99" fillId="4" borderId="0" xfId="2" applyFont="1" applyFill="1" applyAlignment="1">
      <alignment horizontal="left" vertical="top" wrapText="1" shrinkToFit="1"/>
    </xf>
    <xf numFmtId="0" fontId="35" fillId="4" borderId="0" xfId="2" applyFont="1" applyFill="1" applyAlignment="1">
      <alignment horizontal="left" vertical="center" shrinkToFit="1"/>
    </xf>
    <xf numFmtId="0" fontId="96" fillId="4" borderId="0" xfId="2" applyFont="1" applyFill="1" applyAlignment="1">
      <alignment horizontal="left" vertical="center" wrapText="1" shrinkToFit="1"/>
    </xf>
    <xf numFmtId="0" fontId="23" fillId="3" borderId="132"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129" xfId="0" applyFont="1" applyFill="1" applyBorder="1" applyAlignment="1">
      <alignment horizontal="center" vertical="center"/>
    </xf>
    <xf numFmtId="0" fontId="4" fillId="7" borderId="1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7" borderId="16"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7" borderId="1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3" fillId="5" borderId="14" xfId="0" applyFont="1" applyFill="1" applyBorder="1" applyAlignment="1">
      <alignment horizontal="center" vertical="center"/>
    </xf>
    <xf numFmtId="0" fontId="23" fillId="5" borderId="16" xfId="0" applyFont="1" applyFill="1" applyBorder="1" applyAlignment="1">
      <alignment horizontal="center" vertical="center"/>
    </xf>
    <xf numFmtId="0" fontId="23" fillId="5" borderId="50" xfId="0" applyFont="1" applyFill="1" applyBorder="1" applyAlignment="1">
      <alignment horizontal="center" vertical="center"/>
    </xf>
    <xf numFmtId="0" fontId="23" fillId="0" borderId="14" xfId="0" applyFont="1" applyBorder="1" applyAlignment="1">
      <alignment horizontal="center" vertical="center"/>
    </xf>
    <xf numFmtId="0" fontId="23" fillId="0" borderId="16" xfId="0" applyFont="1" applyBorder="1" applyAlignment="1">
      <alignment horizontal="center" vertical="center"/>
    </xf>
    <xf numFmtId="0" fontId="23" fillId="0" borderId="15" xfId="0" applyFont="1" applyBorder="1" applyAlignment="1">
      <alignment horizontal="center" vertical="center"/>
    </xf>
    <xf numFmtId="0" fontId="4" fillId="7" borderId="5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3" fillId="3" borderId="14" xfId="0" applyFont="1" applyFill="1" applyBorder="1" applyAlignment="1">
      <alignment horizontal="center" vertical="center"/>
    </xf>
    <xf numFmtId="0" fontId="23" fillId="3" borderId="15" xfId="0" applyFont="1" applyFill="1" applyBorder="1" applyAlignment="1">
      <alignment horizontal="center" vertical="center"/>
    </xf>
    <xf numFmtId="0" fontId="85" fillId="0" borderId="14" xfId="0" applyFont="1" applyBorder="1" applyAlignment="1" applyProtection="1">
      <alignment horizontal="center" vertical="center"/>
      <protection locked="0"/>
    </xf>
    <xf numFmtId="0" fontId="85" fillId="0" borderId="16" xfId="0" applyFont="1" applyBorder="1" applyAlignment="1" applyProtection="1">
      <alignment horizontal="center" vertical="center"/>
      <protection locked="0"/>
    </xf>
    <xf numFmtId="0" fontId="85" fillId="0" borderId="50" xfId="0" applyFont="1" applyBorder="1" applyAlignment="1" applyProtection="1">
      <alignment horizontal="center" vertical="center"/>
      <protection locked="0"/>
    </xf>
    <xf numFmtId="177" fontId="23" fillId="0" borderId="14" xfId="0" applyNumberFormat="1" applyFont="1" applyBorder="1" applyAlignment="1" applyProtection="1">
      <alignment horizontal="center" vertical="center"/>
      <protection locked="0"/>
    </xf>
    <xf numFmtId="177" fontId="23" fillId="0" borderId="16" xfId="0" applyNumberFormat="1" applyFont="1" applyBorder="1" applyAlignment="1" applyProtection="1">
      <alignment horizontal="center" vertical="center"/>
      <protection locked="0"/>
    </xf>
    <xf numFmtId="177" fontId="23" fillId="0" borderId="50" xfId="0" applyNumberFormat="1" applyFont="1" applyBorder="1" applyAlignment="1" applyProtection="1">
      <alignment horizontal="center" vertical="center"/>
      <protection locked="0"/>
    </xf>
    <xf numFmtId="0" fontId="23" fillId="3" borderId="16" xfId="0" applyFont="1" applyFill="1" applyBorder="1" applyAlignment="1">
      <alignment horizontal="center" vertical="center"/>
    </xf>
    <xf numFmtId="0" fontId="23" fillId="3" borderId="36" xfId="0" applyFont="1" applyFill="1" applyBorder="1" applyAlignment="1">
      <alignment horizontal="center" vertical="center"/>
    </xf>
    <xf numFmtId="0" fontId="23" fillId="3" borderId="35" xfId="0" applyFont="1" applyFill="1" applyBorder="1" applyAlignment="1">
      <alignment horizontal="center" vertical="center"/>
    </xf>
    <xf numFmtId="0" fontId="23" fillId="0" borderId="14"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23" fillId="0" borderId="50" xfId="0" applyFont="1" applyBorder="1" applyAlignment="1" applyProtection="1">
      <alignment horizontal="center" vertical="center"/>
      <protection locked="0"/>
    </xf>
    <xf numFmtId="0" fontId="23" fillId="3" borderId="14" xfId="0" applyFont="1" applyFill="1" applyBorder="1" applyAlignment="1">
      <alignment horizontal="left" vertical="center" wrapText="1"/>
    </xf>
    <xf numFmtId="0" fontId="23" fillId="3" borderId="16" xfId="0" applyFont="1" applyFill="1" applyBorder="1" applyAlignment="1">
      <alignment horizontal="left" vertical="center" wrapText="1"/>
    </xf>
    <xf numFmtId="0" fontId="23" fillId="3" borderId="15" xfId="0" applyFont="1" applyFill="1" applyBorder="1" applyAlignment="1">
      <alignment horizontal="left" vertical="center" wrapText="1"/>
    </xf>
    <xf numFmtId="177" fontId="23" fillId="0" borderId="15" xfId="0" applyNumberFormat="1"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16" xfId="0" applyFont="1" applyBorder="1" applyAlignment="1" applyProtection="1">
      <alignment horizontal="center" vertical="center" shrinkToFit="1"/>
      <protection locked="0"/>
    </xf>
    <xf numFmtId="0" fontId="23" fillId="0" borderId="50" xfId="0" applyFont="1" applyBorder="1" applyAlignment="1" applyProtection="1">
      <alignment horizontal="center" vertical="center" shrinkToFit="1"/>
      <protection locked="0"/>
    </xf>
    <xf numFmtId="0" fontId="23" fillId="3" borderId="54"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130" xfId="0" applyFont="1" applyFill="1" applyBorder="1" applyAlignment="1">
      <alignment horizontal="center" vertical="center"/>
    </xf>
    <xf numFmtId="0" fontId="23" fillId="3" borderId="0" xfId="0" applyFont="1" applyFill="1" applyAlignment="1">
      <alignment horizontal="center" vertical="center"/>
    </xf>
    <xf numFmtId="0" fontId="23" fillId="3" borderId="8" xfId="0" applyFont="1" applyFill="1" applyBorder="1" applyAlignment="1">
      <alignment horizontal="center" vertical="center"/>
    </xf>
    <xf numFmtId="0" fontId="23" fillId="3" borderId="120" xfId="0" applyFont="1" applyFill="1" applyBorder="1" applyAlignment="1">
      <alignment horizontal="center" vertical="center"/>
    </xf>
    <xf numFmtId="0" fontId="23" fillId="3" borderId="37" xfId="0" applyFont="1" applyFill="1" applyBorder="1" applyAlignment="1">
      <alignment horizontal="center" vertical="center"/>
    </xf>
    <xf numFmtId="0" fontId="23" fillId="3" borderId="95" xfId="0" applyFont="1" applyFill="1" applyBorder="1" applyAlignment="1">
      <alignment horizontal="center" vertical="center"/>
    </xf>
    <xf numFmtId="0" fontId="4" fillId="3"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3" borderId="1"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50" xfId="0" applyFont="1" applyFill="1" applyBorder="1" applyAlignment="1">
      <alignment horizontal="center" vertical="center"/>
    </xf>
    <xf numFmtId="0" fontId="84" fillId="0" borderId="39" xfId="0" applyFont="1" applyBorder="1" applyAlignment="1">
      <alignment horizontal="left" vertical="center"/>
    </xf>
    <xf numFmtId="0" fontId="84" fillId="0" borderId="0" xfId="0" applyFont="1" applyAlignment="1">
      <alignment horizontal="left" vertical="center"/>
    </xf>
    <xf numFmtId="0" fontId="23" fillId="0" borderId="1" xfId="0" applyFont="1" applyBorder="1" applyAlignment="1">
      <alignment horizontal="center" vertical="center"/>
    </xf>
    <xf numFmtId="0" fontId="23" fillId="0" borderId="15" xfId="0" applyFont="1" applyBorder="1" applyAlignment="1" applyProtection="1">
      <alignment horizontal="center" vertical="center"/>
      <protection locked="0"/>
    </xf>
    <xf numFmtId="0" fontId="30" fillId="3" borderId="5" xfId="0" applyFont="1" applyFill="1" applyBorder="1" applyAlignment="1">
      <alignment horizontal="center" vertical="center"/>
    </xf>
    <xf numFmtId="0" fontId="30" fillId="3" borderId="6" xfId="0" applyFont="1" applyFill="1" applyBorder="1" applyAlignment="1">
      <alignment horizontal="center" vertical="center"/>
    </xf>
    <xf numFmtId="0" fontId="30" fillId="3" borderId="7" xfId="0" applyFont="1" applyFill="1" applyBorder="1" applyAlignment="1">
      <alignment horizontal="center" vertical="center"/>
    </xf>
    <xf numFmtId="0" fontId="23" fillId="3" borderId="11" xfId="0" applyFont="1" applyFill="1" applyBorder="1" applyAlignment="1">
      <alignment horizontal="center" vertical="center"/>
    </xf>
    <xf numFmtId="0" fontId="23" fillId="3" borderId="38" xfId="0" applyFont="1" applyFill="1" applyBorder="1" applyAlignment="1">
      <alignment horizontal="center" vertical="center"/>
    </xf>
    <xf numFmtId="0" fontId="23" fillId="0" borderId="36" xfId="0" applyFont="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23" fillId="0" borderId="52" xfId="0" applyFont="1" applyBorder="1" applyAlignment="1" applyProtection="1">
      <alignment horizontal="center" vertical="center"/>
      <protection locked="0"/>
    </xf>
    <xf numFmtId="0" fontId="85" fillId="0" borderId="36" xfId="0" applyFont="1" applyBorder="1" applyAlignment="1" applyProtection="1">
      <alignment horizontal="center" vertical="center"/>
      <protection locked="0"/>
    </xf>
    <xf numFmtId="0" fontId="85" fillId="0" borderId="2" xfId="0" applyFont="1" applyBorder="1" applyAlignment="1" applyProtection="1">
      <alignment horizontal="center" vertical="center"/>
      <protection locked="0"/>
    </xf>
    <xf numFmtId="0" fontId="85" fillId="0" borderId="52" xfId="0" applyFont="1" applyBorder="1" applyAlignment="1" applyProtection="1">
      <alignment horizontal="center" vertical="center"/>
      <protection locked="0"/>
    </xf>
    <xf numFmtId="0" fontId="23" fillId="3" borderId="34" xfId="0" applyFont="1" applyFill="1" applyBorder="1" applyAlignment="1">
      <alignment horizontal="center" vertical="center"/>
    </xf>
    <xf numFmtId="0" fontId="23" fillId="3" borderId="40" xfId="0" applyFont="1" applyFill="1" applyBorder="1" applyAlignment="1">
      <alignment horizontal="center" vertical="center"/>
    </xf>
    <xf numFmtId="0" fontId="23" fillId="0" borderId="1" xfId="0" applyFont="1" applyBorder="1" applyAlignment="1" applyProtection="1">
      <alignment horizontal="center" vertical="center" shrinkToFit="1"/>
      <protection locked="0"/>
    </xf>
    <xf numFmtId="0" fontId="23" fillId="3" borderId="48" xfId="0" applyFont="1" applyFill="1" applyBorder="1" applyAlignment="1">
      <alignment horizontal="center" vertical="center"/>
    </xf>
    <xf numFmtId="0" fontId="23" fillId="3" borderId="45" xfId="0" applyFont="1" applyFill="1" applyBorder="1" applyAlignment="1">
      <alignment horizontal="center" vertical="center"/>
    </xf>
    <xf numFmtId="0" fontId="23" fillId="0" borderId="48" xfId="0" applyFont="1" applyBorder="1" applyAlignment="1" applyProtection="1">
      <alignment horizontal="center" vertical="center"/>
      <protection locked="0"/>
    </xf>
    <xf numFmtId="0" fontId="23" fillId="0" borderId="44" xfId="0" applyFont="1" applyBorder="1" applyAlignment="1" applyProtection="1">
      <alignment horizontal="center" vertical="center"/>
      <protection locked="0"/>
    </xf>
    <xf numFmtId="0" fontId="23" fillId="0" borderId="51" xfId="0" applyFont="1" applyBorder="1" applyAlignment="1" applyProtection="1">
      <alignment horizontal="center" vertical="center"/>
      <protection locked="0"/>
    </xf>
    <xf numFmtId="0" fontId="23" fillId="3" borderId="50" xfId="0" applyFont="1" applyFill="1" applyBorder="1" applyAlignment="1">
      <alignment horizontal="center" vertical="center"/>
    </xf>
    <xf numFmtId="0" fontId="23" fillId="3" borderId="131" xfId="0" applyFont="1" applyFill="1" applyBorder="1" applyAlignment="1">
      <alignment horizontal="center" vertical="center"/>
    </xf>
    <xf numFmtId="0" fontId="23" fillId="0" borderId="38" xfId="0" applyFont="1" applyBorder="1" applyAlignment="1" applyProtection="1">
      <alignment horizontal="center" vertical="center"/>
      <protection locked="0"/>
    </xf>
    <xf numFmtId="0" fontId="23" fillId="0" borderId="37" xfId="0" applyFont="1" applyBorder="1" applyAlignment="1" applyProtection="1">
      <alignment horizontal="center" vertical="center"/>
      <protection locked="0"/>
    </xf>
    <xf numFmtId="0" fontId="23" fillId="3" borderId="171" xfId="0" applyFont="1" applyFill="1" applyBorder="1" applyAlignment="1">
      <alignment horizontal="center" vertical="center"/>
    </xf>
    <xf numFmtId="0" fontId="23" fillId="3" borderId="136" xfId="0" applyFont="1" applyFill="1" applyBorder="1" applyAlignment="1">
      <alignment horizontal="center" vertical="center"/>
    </xf>
    <xf numFmtId="0" fontId="23" fillId="5" borderId="36" xfId="0" applyFont="1" applyFill="1" applyBorder="1" applyAlignment="1">
      <alignment horizontal="center" vertical="center"/>
    </xf>
    <xf numFmtId="0" fontId="23" fillId="5" borderId="35" xfId="0" applyFont="1" applyFill="1" applyBorder="1" applyAlignment="1">
      <alignment horizontal="center" vertical="center"/>
    </xf>
    <xf numFmtId="0" fontId="23" fillId="3" borderId="132" xfId="0" applyFont="1" applyFill="1" applyBorder="1" applyAlignment="1">
      <alignment horizontal="center" vertical="center" wrapText="1"/>
    </xf>
    <xf numFmtId="0" fontId="23" fillId="3" borderId="78" xfId="0" applyFont="1" applyFill="1" applyBorder="1" applyAlignment="1">
      <alignment horizontal="center" vertical="center"/>
    </xf>
    <xf numFmtId="0" fontId="23" fillId="3" borderId="1" xfId="0" applyFont="1" applyFill="1" applyBorder="1" applyAlignment="1">
      <alignment horizontal="center" vertical="center"/>
    </xf>
    <xf numFmtId="0" fontId="23" fillId="3" borderId="35" xfId="0" applyFont="1" applyFill="1" applyBorder="1" applyAlignment="1">
      <alignment horizontal="center" vertical="center" wrapText="1"/>
    </xf>
    <xf numFmtId="0" fontId="23" fillId="3" borderId="131" xfId="0" applyFont="1" applyFill="1" applyBorder="1" applyAlignment="1">
      <alignment horizontal="center" vertical="center" wrapText="1"/>
    </xf>
    <xf numFmtId="0" fontId="23" fillId="3" borderId="46" xfId="0" applyFont="1" applyFill="1" applyBorder="1" applyAlignment="1">
      <alignment horizontal="center" vertical="center"/>
    </xf>
    <xf numFmtId="0" fontId="23" fillId="3" borderId="42" xfId="0" applyFont="1" applyFill="1" applyBorder="1" applyAlignment="1">
      <alignment horizontal="center" vertical="center"/>
    </xf>
    <xf numFmtId="0" fontId="23" fillId="3" borderId="49" xfId="0" applyFont="1" applyFill="1" applyBorder="1" applyAlignment="1">
      <alignment horizontal="center" vertical="center"/>
    </xf>
    <xf numFmtId="0" fontId="23" fillId="7" borderId="16" xfId="0" applyFont="1" applyFill="1" applyBorder="1" applyAlignment="1" applyProtection="1">
      <alignment horizontal="center" vertical="center" shrinkToFit="1"/>
      <protection locked="0"/>
    </xf>
    <xf numFmtId="0" fontId="23" fillId="7" borderId="50" xfId="0" applyFont="1" applyFill="1" applyBorder="1" applyAlignment="1" applyProtection="1">
      <alignment horizontal="center" vertical="center" shrinkToFit="1"/>
      <protection locked="0"/>
    </xf>
    <xf numFmtId="0" fontId="23" fillId="5" borderId="14" xfId="0" applyFont="1" applyFill="1" applyBorder="1" applyAlignment="1">
      <alignment horizontal="left" vertical="center"/>
    </xf>
    <xf numFmtId="0" fontId="23" fillId="5" borderId="16" xfId="0" applyFont="1" applyFill="1" applyBorder="1" applyAlignment="1">
      <alignment horizontal="left" vertical="center"/>
    </xf>
    <xf numFmtId="0" fontId="23" fillId="5" borderId="50" xfId="0" applyFont="1" applyFill="1" applyBorder="1" applyAlignment="1">
      <alignment horizontal="left" vertical="center"/>
    </xf>
    <xf numFmtId="0" fontId="23" fillId="0" borderId="14" xfId="0" applyFont="1" applyBorder="1" applyAlignment="1" applyProtection="1">
      <alignment horizontal="center" vertical="center" shrinkToFit="1"/>
      <protection locked="0"/>
    </xf>
    <xf numFmtId="0" fontId="23" fillId="0" borderId="15" xfId="0" applyFont="1" applyBorder="1" applyAlignment="1" applyProtection="1">
      <alignment horizontal="center" vertical="center" shrinkToFit="1"/>
      <protection locked="0"/>
    </xf>
    <xf numFmtId="0" fontId="87" fillId="0" borderId="0" xfId="1" applyFont="1" applyAlignment="1">
      <alignment horizontal="center" vertical="center"/>
    </xf>
    <xf numFmtId="0" fontId="83" fillId="7" borderId="16" xfId="0" applyFont="1" applyFill="1" applyBorder="1" applyAlignment="1">
      <alignment horizontal="center" vertical="top" wrapText="1"/>
    </xf>
    <xf numFmtId="0" fontId="83" fillId="3" borderId="16" xfId="0" applyFont="1" applyFill="1" applyBorder="1" applyAlignment="1">
      <alignment horizontal="left" vertical="top" wrapText="1"/>
    </xf>
    <xf numFmtId="0" fontId="83" fillId="3" borderId="50" xfId="0" applyFont="1" applyFill="1" applyBorder="1" applyAlignment="1">
      <alignment horizontal="left" vertical="top" wrapText="1"/>
    </xf>
    <xf numFmtId="0" fontId="83" fillId="3" borderId="16" xfId="0" applyFont="1" applyFill="1" applyBorder="1" applyAlignment="1">
      <alignment horizontal="center" vertical="top" wrapText="1"/>
    </xf>
    <xf numFmtId="0" fontId="86" fillId="0" borderId="0" xfId="1" applyFont="1" applyAlignment="1">
      <alignment horizontal="center" vertical="center" wrapText="1"/>
    </xf>
    <xf numFmtId="0" fontId="86" fillId="0" borderId="34" xfId="1" applyFont="1" applyBorder="1" applyAlignment="1">
      <alignment horizontal="center" vertical="center" wrapText="1"/>
    </xf>
    <xf numFmtId="180" fontId="23" fillId="0" borderId="1" xfId="0" applyNumberFormat="1" applyFont="1" applyBorder="1" applyAlignment="1" applyProtection="1">
      <alignment horizontal="center" vertical="center" shrinkToFit="1"/>
      <protection locked="0"/>
    </xf>
    <xf numFmtId="0" fontId="23" fillId="3" borderId="17" xfId="0" applyFont="1" applyFill="1" applyBorder="1" applyAlignment="1">
      <alignment horizontal="center" vertical="center"/>
    </xf>
    <xf numFmtId="0" fontId="23" fillId="3" borderId="3" xfId="0" applyFont="1" applyFill="1" applyBorder="1" applyAlignment="1">
      <alignment horizontal="center" vertical="center"/>
    </xf>
    <xf numFmtId="191" fontId="88" fillId="0" borderId="4" xfId="0" applyNumberFormat="1" applyFont="1" applyBorder="1" applyAlignment="1">
      <alignment horizontal="center" vertical="center"/>
    </xf>
    <xf numFmtId="0" fontId="90" fillId="0" borderId="166" xfId="0" applyFont="1" applyBorder="1" applyAlignment="1">
      <alignment horizontal="center" vertical="center" shrinkToFit="1"/>
    </xf>
    <xf numFmtId="0" fontId="90" fillId="0" borderId="183" xfId="0" applyFont="1" applyBorder="1" applyAlignment="1">
      <alignment horizontal="center" vertical="center" shrinkToFit="1"/>
    </xf>
    <xf numFmtId="0" fontId="90" fillId="0" borderId="167" xfId="0" applyFont="1" applyBorder="1" applyAlignment="1">
      <alignment horizontal="center" vertical="center" shrinkToFit="1"/>
    </xf>
    <xf numFmtId="0" fontId="85" fillId="0" borderId="46" xfId="0" applyFont="1" applyBorder="1" applyAlignment="1">
      <alignment horizontal="center" vertical="center"/>
    </xf>
    <xf numFmtId="0" fontId="85" fillId="0" borderId="42" xfId="0" applyFont="1" applyBorder="1" applyAlignment="1">
      <alignment horizontal="center" vertical="center"/>
    </xf>
    <xf numFmtId="0" fontId="85" fillId="0" borderId="43" xfId="0" applyFont="1" applyBorder="1" applyAlignment="1">
      <alignment horizontal="center" vertical="center"/>
    </xf>
    <xf numFmtId="0" fontId="0" fillId="3" borderId="2" xfId="0" applyFill="1" applyBorder="1" applyAlignment="1">
      <alignment horizontal="center" vertical="center"/>
    </xf>
    <xf numFmtId="0" fontId="0" fillId="3" borderId="35" xfId="0" applyFill="1" applyBorder="1" applyAlignment="1">
      <alignment horizontal="center" vertical="center"/>
    </xf>
    <xf numFmtId="0" fontId="0" fillId="3" borderId="0" xfId="0" applyFill="1" applyAlignment="1">
      <alignment horizontal="center" vertical="center"/>
    </xf>
    <xf numFmtId="0" fontId="0" fillId="3" borderId="34" xfId="0" applyFill="1" applyBorder="1" applyAlignment="1">
      <alignment horizontal="center" vertical="center"/>
    </xf>
    <xf numFmtId="0" fontId="23" fillId="3" borderId="1" xfId="0" applyFont="1" applyFill="1" applyBorder="1" applyAlignment="1">
      <alignment horizontal="center" vertical="center" wrapText="1"/>
    </xf>
    <xf numFmtId="0" fontId="85" fillId="0" borderId="186" xfId="0" applyFont="1" applyBorder="1" applyAlignment="1">
      <alignment horizontal="center" vertical="center"/>
    </xf>
    <xf numFmtId="0" fontId="85" fillId="0" borderId="187" xfId="0" applyFont="1" applyBorder="1" applyAlignment="1">
      <alignment horizontal="center" vertical="center"/>
    </xf>
    <xf numFmtId="0" fontId="85" fillId="0" borderId="188" xfId="0" applyFont="1" applyBorder="1" applyAlignment="1">
      <alignment horizontal="center" vertical="center"/>
    </xf>
    <xf numFmtId="0" fontId="23" fillId="3" borderId="17"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0" fillId="3" borderId="1" xfId="0" applyFill="1" applyBorder="1" applyAlignment="1">
      <alignment horizontal="center" vertical="center"/>
    </xf>
    <xf numFmtId="0" fontId="69" fillId="0" borderId="18" xfId="8" applyFont="1" applyBorder="1" applyAlignment="1">
      <alignment horizontal="center" vertical="top" wrapText="1"/>
    </xf>
    <xf numFmtId="0" fontId="69" fillId="0" borderId="149" xfId="8" applyFont="1" applyBorder="1" applyAlignment="1">
      <alignment horizontal="center" vertical="top" wrapText="1"/>
    </xf>
    <xf numFmtId="0" fontId="69" fillId="0" borderId="0" xfId="8" applyFont="1" applyAlignment="1">
      <alignment horizontal="center" vertical="top" wrapText="1"/>
    </xf>
    <xf numFmtId="0" fontId="69" fillId="0" borderId="150" xfId="8" applyFont="1" applyBorder="1" applyAlignment="1">
      <alignment horizontal="center" vertical="top" wrapText="1"/>
    </xf>
    <xf numFmtId="0" fontId="69" fillId="0" borderId="23" xfId="8" applyFont="1" applyBorder="1" applyAlignment="1">
      <alignment horizontal="center" vertical="top" wrapText="1"/>
    </xf>
    <xf numFmtId="0" fontId="69" fillId="0" borderId="151" xfId="8" applyFont="1" applyBorder="1" applyAlignment="1">
      <alignment horizontal="center" vertical="top" wrapText="1"/>
    </xf>
    <xf numFmtId="0" fontId="65" fillId="0" borderId="159" xfId="8" applyFont="1" applyBorder="1" applyAlignment="1">
      <alignment horizontal="center" vertical="center" wrapText="1"/>
    </xf>
    <xf numFmtId="0" fontId="65" fillId="0" borderId="160" xfId="8" applyFont="1" applyBorder="1" applyAlignment="1">
      <alignment horizontal="center" vertical="center" wrapText="1"/>
    </xf>
    <xf numFmtId="0" fontId="65" fillId="0" borderId="161" xfId="8" applyFont="1" applyBorder="1" applyAlignment="1">
      <alignment horizontal="center" vertical="center" wrapText="1"/>
    </xf>
    <xf numFmtId="0" fontId="61" fillId="0" borderId="142" xfId="8" applyFont="1" applyBorder="1" applyAlignment="1">
      <alignment horizontal="center" vertical="center"/>
    </xf>
    <xf numFmtId="0" fontId="60" fillId="0" borderId="0" xfId="8" applyAlignment="1">
      <alignment horizontal="left" vertical="center"/>
    </xf>
    <xf numFmtId="0" fontId="70" fillId="0" borderId="0" xfId="8" applyFont="1" applyAlignment="1">
      <alignment horizontal="left" vertical="center"/>
    </xf>
    <xf numFmtId="0" fontId="67" fillId="0" borderId="155" xfId="8" applyFont="1" applyBorder="1" applyAlignment="1">
      <alignment horizontal="center" vertical="center" wrapText="1"/>
    </xf>
    <xf numFmtId="0" fontId="67" fillId="0" borderId="152" xfId="8" applyFont="1" applyBorder="1" applyAlignment="1">
      <alignment horizontal="center" vertical="center"/>
    </xf>
    <xf numFmtId="0" fontId="67" fillId="0" borderId="155" xfId="8" applyFont="1" applyBorder="1" applyAlignment="1">
      <alignment horizontal="center" vertical="center"/>
    </xf>
    <xf numFmtId="0" fontId="67" fillId="0" borderId="156" xfId="8" applyFont="1" applyBorder="1" applyAlignment="1">
      <alignment horizontal="center" vertical="center"/>
    </xf>
    <xf numFmtId="0" fontId="67" fillId="0" borderId="157" xfId="8" applyFont="1" applyBorder="1" applyAlignment="1">
      <alignment horizontal="center" vertical="center"/>
    </xf>
    <xf numFmtId="178" fontId="61" fillId="0" borderId="139" xfId="8" applyNumberFormat="1" applyFont="1" applyBorder="1" applyAlignment="1">
      <alignment horizontal="center" vertical="center"/>
    </xf>
    <xf numFmtId="178" fontId="61" fillId="0" borderId="18" xfId="8" applyNumberFormat="1" applyFont="1" applyBorder="1" applyAlignment="1">
      <alignment horizontal="center" vertical="center"/>
    </xf>
    <xf numFmtId="178" fontId="61" fillId="0" borderId="140" xfId="8" applyNumberFormat="1" applyFont="1" applyBorder="1" applyAlignment="1">
      <alignment horizontal="center" vertical="center"/>
    </xf>
    <xf numFmtId="178" fontId="61" fillId="0" borderId="147" xfId="8" applyNumberFormat="1" applyFont="1" applyBorder="1" applyAlignment="1">
      <alignment horizontal="center" vertical="center"/>
    </xf>
    <xf numFmtId="178" fontId="61" fillId="0" borderId="0" xfId="8" applyNumberFormat="1" applyFont="1" applyAlignment="1">
      <alignment horizontal="center" vertical="center"/>
    </xf>
    <xf numFmtId="178" fontId="61" fillId="0" borderId="8" xfId="8" applyNumberFormat="1" applyFont="1" applyBorder="1" applyAlignment="1">
      <alignment horizontal="center" vertical="center"/>
    </xf>
    <xf numFmtId="178" fontId="61" fillId="0" borderId="158" xfId="8" applyNumberFormat="1" applyFont="1" applyBorder="1" applyAlignment="1">
      <alignment horizontal="center" vertical="center"/>
    </xf>
    <xf numFmtId="178" fontId="61" fillId="0" borderId="4" xfId="8" applyNumberFormat="1" applyFont="1" applyBorder="1" applyAlignment="1">
      <alignment horizontal="center" vertical="center"/>
    </xf>
    <xf numFmtId="178" fontId="61" fillId="0" borderId="10" xfId="8" applyNumberFormat="1" applyFont="1" applyBorder="1" applyAlignment="1">
      <alignment horizontal="center" vertical="center"/>
    </xf>
    <xf numFmtId="178" fontId="61" fillId="0" borderId="149" xfId="8" applyNumberFormat="1" applyFont="1" applyBorder="1" applyAlignment="1">
      <alignment horizontal="center" vertical="center"/>
    </xf>
    <xf numFmtId="178" fontId="61" fillId="0" borderId="150" xfId="8" applyNumberFormat="1" applyFont="1" applyBorder="1" applyAlignment="1">
      <alignment horizontal="center" vertical="center"/>
    </xf>
    <xf numFmtId="178" fontId="61" fillId="0" borderId="143" xfId="8" applyNumberFormat="1" applyFont="1" applyBorder="1" applyAlignment="1">
      <alignment horizontal="center" vertical="center"/>
    </xf>
    <xf numFmtId="178" fontId="61" fillId="0" borderId="23" xfId="8" applyNumberFormat="1" applyFont="1" applyBorder="1" applyAlignment="1">
      <alignment horizontal="center" vertical="center"/>
    </xf>
    <xf numFmtId="178" fontId="61" fillId="0" borderId="151" xfId="8" applyNumberFormat="1" applyFont="1" applyBorder="1" applyAlignment="1">
      <alignment horizontal="center" vertical="center"/>
    </xf>
    <xf numFmtId="178" fontId="61" fillId="0" borderId="144" xfId="8" applyNumberFormat="1" applyFont="1" applyBorder="1" applyAlignment="1">
      <alignment horizontal="center" vertical="center"/>
    </xf>
    <xf numFmtId="0" fontId="61" fillId="0" borderId="18" xfId="8" applyFont="1" applyBorder="1" applyAlignment="1">
      <alignment horizontal="center" vertical="center"/>
    </xf>
    <xf numFmtId="0" fontId="61" fillId="0" borderId="149" xfId="8" applyFont="1" applyBorder="1" applyAlignment="1">
      <alignment horizontal="center" vertical="center"/>
    </xf>
    <xf numFmtId="0" fontId="61" fillId="0" borderId="0" xfId="8" applyFont="1" applyAlignment="1">
      <alignment horizontal="center" vertical="center"/>
    </xf>
    <xf numFmtId="0" fontId="61" fillId="0" borderId="150" xfId="8" applyFont="1" applyBorder="1" applyAlignment="1">
      <alignment horizontal="center" vertical="center"/>
    </xf>
    <xf numFmtId="0" fontId="61" fillId="0" borderId="23" xfId="8" applyFont="1" applyBorder="1" applyAlignment="1">
      <alignment horizontal="center" vertical="center"/>
    </xf>
    <xf numFmtId="0" fontId="61" fillId="0" borderId="151" xfId="8" applyFont="1" applyBorder="1" applyAlignment="1">
      <alignment horizontal="center" vertical="center"/>
    </xf>
    <xf numFmtId="178" fontId="65" fillId="0" borderId="0" xfId="8" applyNumberFormat="1" applyFont="1" applyAlignment="1">
      <alignment horizontal="center" vertical="center"/>
    </xf>
    <xf numFmtId="178" fontId="72" fillId="0" borderId="143" xfId="8" applyNumberFormat="1" applyFont="1" applyBorder="1" applyAlignment="1">
      <alignment horizontal="center" vertical="center"/>
    </xf>
    <xf numFmtId="178" fontId="72" fillId="0" borderId="23" xfId="8" applyNumberFormat="1" applyFont="1" applyBorder="1" applyAlignment="1">
      <alignment horizontal="center" vertical="center"/>
    </xf>
    <xf numFmtId="178" fontId="72" fillId="0" borderId="151" xfId="8" applyNumberFormat="1" applyFont="1" applyBorder="1" applyAlignment="1">
      <alignment horizontal="center" vertical="center"/>
    </xf>
    <xf numFmtId="178" fontId="65" fillId="0" borderId="23" xfId="8" applyNumberFormat="1" applyFont="1" applyBorder="1" applyAlignment="1">
      <alignment horizontal="center" vertical="center"/>
    </xf>
    <xf numFmtId="0" fontId="65" fillId="0" borderId="148" xfId="8" applyFont="1" applyBorder="1" applyAlignment="1">
      <alignment horizontal="center" vertical="center" wrapText="1"/>
    </xf>
    <xf numFmtId="0" fontId="65" fillId="0" borderId="18" xfId="8" applyFont="1" applyBorder="1" applyAlignment="1">
      <alignment horizontal="center" vertical="center" wrapText="1"/>
    </xf>
    <xf numFmtId="0" fontId="65" fillId="0" borderId="149" xfId="8" applyFont="1" applyBorder="1" applyAlignment="1">
      <alignment horizontal="center" vertical="center" wrapText="1"/>
    </xf>
    <xf numFmtId="0" fontId="65" fillId="0" borderId="130" xfId="8" applyFont="1" applyBorder="1" applyAlignment="1">
      <alignment horizontal="center" vertical="center" wrapText="1"/>
    </xf>
    <xf numFmtId="0" fontId="65" fillId="0" borderId="0" xfId="8" applyFont="1" applyAlignment="1">
      <alignment horizontal="center" vertical="center" wrapText="1"/>
    </xf>
    <xf numFmtId="0" fontId="65" fillId="0" borderId="150" xfId="8" applyFont="1" applyBorder="1" applyAlignment="1">
      <alignment horizontal="center" vertical="center" wrapText="1"/>
    </xf>
    <xf numFmtId="0" fontId="65" fillId="0" borderId="154" xfId="8" applyFont="1" applyBorder="1" applyAlignment="1">
      <alignment horizontal="center" vertical="center" wrapText="1"/>
    </xf>
    <xf numFmtId="0" fontId="65" fillId="0" borderId="23" xfId="8" applyFont="1" applyBorder="1" applyAlignment="1">
      <alignment horizontal="center" vertical="center" wrapText="1"/>
    </xf>
    <xf numFmtId="0" fontId="65" fillId="0" borderId="151" xfId="8" applyFont="1" applyBorder="1" applyAlignment="1">
      <alignment horizontal="center" vertical="center" wrapText="1"/>
    </xf>
    <xf numFmtId="178" fontId="72" fillId="0" borderId="139" xfId="8" applyNumberFormat="1" applyFont="1" applyBorder="1" applyAlignment="1">
      <alignment horizontal="center" vertical="center"/>
    </xf>
    <xf numFmtId="178" fontId="72" fillId="0" borderId="18" xfId="8" applyNumberFormat="1" applyFont="1" applyBorder="1" applyAlignment="1">
      <alignment horizontal="center" vertical="center"/>
    </xf>
    <xf numFmtId="178" fontId="72" fillId="0" borderId="149" xfId="8" applyNumberFormat="1" applyFont="1" applyBorder="1" applyAlignment="1">
      <alignment horizontal="center" vertical="center"/>
    </xf>
    <xf numFmtId="178" fontId="65" fillId="0" borderId="18" xfId="8" applyNumberFormat="1" applyFont="1" applyBorder="1" applyAlignment="1">
      <alignment horizontal="center" vertical="center"/>
    </xf>
    <xf numFmtId="178" fontId="65" fillId="0" borderId="139" xfId="8" applyNumberFormat="1" applyFont="1" applyBorder="1" applyAlignment="1">
      <alignment horizontal="center" vertical="center"/>
    </xf>
    <xf numFmtId="178" fontId="65" fillId="0" borderId="149" xfId="8" applyNumberFormat="1" applyFont="1" applyBorder="1" applyAlignment="1">
      <alignment horizontal="center" vertical="center"/>
    </xf>
    <xf numFmtId="178" fontId="65" fillId="0" borderId="143" xfId="8" applyNumberFormat="1" applyFont="1" applyBorder="1" applyAlignment="1">
      <alignment horizontal="center" vertical="center"/>
    </xf>
    <xf numFmtId="178" fontId="65" fillId="0" borderId="151" xfId="8" applyNumberFormat="1" applyFont="1" applyBorder="1" applyAlignment="1">
      <alignment horizontal="center" vertical="center"/>
    </xf>
    <xf numFmtId="0" fontId="61" fillId="0" borderId="137" xfId="8" applyFont="1" applyBorder="1" applyAlignment="1">
      <alignment horizontal="center" vertical="center" wrapText="1"/>
    </xf>
    <xf numFmtId="0" fontId="61" fillId="0" borderId="138" xfId="8" applyFont="1" applyBorder="1" applyAlignment="1">
      <alignment horizontal="center" vertical="center"/>
    </xf>
    <xf numFmtId="0" fontId="61" fillId="0" borderId="145" xfId="8" applyFont="1" applyBorder="1" applyAlignment="1">
      <alignment horizontal="center" vertical="center"/>
    </xf>
    <xf numFmtId="0" fontId="61" fillId="0" borderId="146" xfId="8" applyFont="1" applyBorder="1" applyAlignment="1">
      <alignment horizontal="center" vertical="center"/>
    </xf>
    <xf numFmtId="0" fontId="61" fillId="0" borderId="141" xfId="8" applyFont="1" applyBorder="1" applyAlignment="1">
      <alignment horizontal="center" vertical="center"/>
    </xf>
    <xf numFmtId="0" fontId="61" fillId="0" borderId="139" xfId="8" applyFont="1" applyBorder="1" applyAlignment="1">
      <alignment horizontal="center" vertical="center"/>
    </xf>
    <xf numFmtId="0" fontId="61" fillId="0" borderId="147" xfId="8" applyFont="1" applyBorder="1" applyAlignment="1">
      <alignment horizontal="center" vertical="center"/>
    </xf>
    <xf numFmtId="0" fontId="61" fillId="0" borderId="143" xfId="8" applyFont="1" applyBorder="1" applyAlignment="1">
      <alignment horizontal="center" vertical="center"/>
    </xf>
    <xf numFmtId="0" fontId="61" fillId="0" borderId="18" xfId="8" applyFont="1" applyBorder="1" applyAlignment="1">
      <alignment horizontal="center" vertical="center" shrinkToFit="1"/>
    </xf>
    <xf numFmtId="0" fontId="61" fillId="0" borderId="140" xfId="8" applyFont="1" applyBorder="1" applyAlignment="1">
      <alignment horizontal="center" vertical="center" shrinkToFit="1"/>
    </xf>
    <xf numFmtId="0" fontId="61" fillId="0" borderId="0" xfId="8" applyFont="1" applyAlignment="1">
      <alignment horizontal="center" vertical="center" shrinkToFit="1"/>
    </xf>
    <xf numFmtId="0" fontId="61" fillId="0" borderId="8" xfId="8" applyFont="1" applyBorder="1" applyAlignment="1">
      <alignment horizontal="center" vertical="center" shrinkToFit="1"/>
    </xf>
    <xf numFmtId="0" fontId="66" fillId="0" borderId="148" xfId="8" applyFont="1" applyBorder="1" applyAlignment="1">
      <alignment horizontal="center" vertical="center" wrapText="1"/>
    </xf>
    <xf numFmtId="0" fontId="66" fillId="0" borderId="18" xfId="8" applyFont="1" applyBorder="1" applyAlignment="1">
      <alignment horizontal="center" vertical="center" wrapText="1"/>
    </xf>
    <xf numFmtId="0" fontId="66" fillId="0" borderId="130" xfId="8" applyFont="1" applyBorder="1" applyAlignment="1">
      <alignment horizontal="center" vertical="center" wrapText="1"/>
    </xf>
    <xf numFmtId="0" fontId="66" fillId="0" borderId="0" xfId="8" applyFont="1" applyAlignment="1">
      <alignment horizontal="center" vertical="center" wrapText="1"/>
    </xf>
    <xf numFmtId="0" fontId="66" fillId="0" borderId="154" xfId="8" applyFont="1" applyBorder="1" applyAlignment="1">
      <alignment horizontal="center" vertical="center" wrapText="1"/>
    </xf>
    <xf numFmtId="0" fontId="66" fillId="0" borderId="23" xfId="8" applyFont="1" applyBorder="1" applyAlignment="1">
      <alignment horizontal="center" vertical="center" wrapText="1"/>
    </xf>
    <xf numFmtId="0" fontId="65" fillId="0" borderId="139" xfId="8" applyFont="1" applyBorder="1" applyAlignment="1">
      <alignment horizontal="center" vertical="center" wrapText="1"/>
    </xf>
    <xf numFmtId="0" fontId="65" fillId="0" borderId="147" xfId="8" applyFont="1" applyBorder="1" applyAlignment="1">
      <alignment horizontal="center" vertical="center" wrapText="1"/>
    </xf>
    <xf numFmtId="0" fontId="65" fillId="0" borderId="143" xfId="8" applyFont="1" applyBorder="1" applyAlignment="1">
      <alignment horizontal="center" vertical="center" wrapText="1"/>
    </xf>
    <xf numFmtId="0" fontId="65" fillId="0" borderId="152" xfId="8" applyFont="1" applyBorder="1" applyAlignment="1">
      <alignment horizontal="center" vertical="center"/>
    </xf>
    <xf numFmtId="0" fontId="65" fillId="0" borderId="139" xfId="8" applyFont="1" applyBorder="1" applyAlignment="1">
      <alignment horizontal="center" vertical="center"/>
    </xf>
    <xf numFmtId="0" fontId="65" fillId="0" borderId="18" xfId="8" applyFont="1" applyBorder="1" applyAlignment="1">
      <alignment horizontal="center" vertical="center"/>
    </xf>
    <xf numFmtId="0" fontId="65" fillId="0" borderId="140" xfId="8" applyFont="1" applyBorder="1" applyAlignment="1">
      <alignment horizontal="center" vertical="center"/>
    </xf>
    <xf numFmtId="0" fontId="65" fillId="0" borderId="143" xfId="8" applyFont="1" applyBorder="1" applyAlignment="1">
      <alignment horizontal="center" vertical="center"/>
    </xf>
    <xf numFmtId="0" fontId="65" fillId="0" borderId="23" xfId="8" applyFont="1" applyBorder="1" applyAlignment="1">
      <alignment horizontal="center" vertical="center"/>
    </xf>
    <xf numFmtId="0" fontId="65" fillId="0" borderId="144" xfId="8" applyFont="1" applyBorder="1" applyAlignment="1">
      <alignment horizontal="center" vertical="center"/>
    </xf>
    <xf numFmtId="0" fontId="66" fillId="0" borderId="12" xfId="8" applyFont="1" applyBorder="1" applyAlignment="1">
      <alignment horizontal="center" vertical="center" wrapText="1"/>
    </xf>
    <xf numFmtId="0" fontId="66" fillId="0" borderId="13" xfId="8" applyFont="1" applyBorder="1" applyAlignment="1">
      <alignment horizontal="center" vertical="center" wrapText="1"/>
    </xf>
    <xf numFmtId="0" fontId="66" fillId="0" borderId="153" xfId="8" applyFont="1" applyBorder="1" applyAlignment="1">
      <alignment horizontal="center" vertical="center" wrapText="1"/>
    </xf>
    <xf numFmtId="0" fontId="66" fillId="0" borderId="150" xfId="8" applyFont="1" applyBorder="1" applyAlignment="1">
      <alignment horizontal="center" vertical="center" wrapText="1"/>
    </xf>
    <xf numFmtId="0" fontId="66" fillId="0" borderId="151" xfId="8" applyFont="1" applyBorder="1" applyAlignment="1">
      <alignment horizontal="center" vertical="center" wrapText="1"/>
    </xf>
    <xf numFmtId="0" fontId="66" fillId="0" borderId="139" xfId="8" applyFont="1" applyBorder="1" applyAlignment="1">
      <alignment horizontal="center" vertical="center"/>
    </xf>
    <xf numFmtId="0" fontId="66" fillId="0" borderId="18" xfId="8" applyFont="1" applyBorder="1" applyAlignment="1">
      <alignment horizontal="center" vertical="center"/>
    </xf>
    <xf numFmtId="0" fontId="66" fillId="0" borderId="149" xfId="8" applyFont="1" applyBorder="1" applyAlignment="1">
      <alignment horizontal="center" vertical="center"/>
    </xf>
    <xf numFmtId="0" fontId="66" fillId="0" borderId="143" xfId="8" applyFont="1" applyBorder="1" applyAlignment="1">
      <alignment horizontal="center" vertical="center"/>
    </xf>
    <xf numFmtId="0" fontId="66" fillId="0" borderId="23" xfId="8" applyFont="1" applyBorder="1" applyAlignment="1">
      <alignment horizontal="center" vertical="center"/>
    </xf>
    <xf numFmtId="0" fontId="66" fillId="0" borderId="151" xfId="8" applyFont="1" applyBorder="1" applyAlignment="1">
      <alignment horizontal="center" vertical="center"/>
    </xf>
    <xf numFmtId="0" fontId="66" fillId="0" borderId="140" xfId="8" applyFont="1" applyBorder="1" applyAlignment="1">
      <alignment horizontal="center" vertical="center"/>
    </xf>
    <xf numFmtId="0" fontId="66" fillId="0" borderId="144" xfId="8" applyFont="1" applyBorder="1" applyAlignment="1">
      <alignment horizontal="center" vertical="center"/>
    </xf>
    <xf numFmtId="0" fontId="66" fillId="0" borderId="139" xfId="8" applyFont="1" applyBorder="1" applyAlignment="1">
      <alignment horizontal="center" shrinkToFit="1"/>
    </xf>
    <xf numFmtId="0" fontId="66" fillId="0" borderId="18" xfId="8" applyFont="1" applyBorder="1" applyAlignment="1">
      <alignment horizontal="center" shrinkToFit="1"/>
    </xf>
    <xf numFmtId="0" fontId="66" fillId="0" borderId="149" xfId="8" applyFont="1" applyBorder="1" applyAlignment="1">
      <alignment horizontal="center" shrinkToFit="1"/>
    </xf>
    <xf numFmtId="0" fontId="66" fillId="0" borderId="139" xfId="8" applyFont="1" applyBorder="1" applyAlignment="1">
      <alignment horizontal="center" vertical="center" shrinkToFit="1"/>
    </xf>
    <xf numFmtId="0" fontId="66" fillId="0" borderId="18" xfId="8" applyFont="1" applyBorder="1" applyAlignment="1">
      <alignment horizontal="center" vertical="center" shrinkToFit="1"/>
    </xf>
    <xf numFmtId="0" fontId="66" fillId="0" borderId="149" xfId="8" applyFont="1" applyBorder="1" applyAlignment="1">
      <alignment horizontal="center" vertical="center" shrinkToFit="1"/>
    </xf>
    <xf numFmtId="0" fontId="61" fillId="0" borderId="147" xfId="8" applyFont="1" applyBorder="1" applyAlignment="1">
      <alignment horizontal="center" vertical="center" shrinkToFit="1"/>
    </xf>
    <xf numFmtId="0" fontId="61" fillId="0" borderId="150" xfId="8" applyFont="1" applyBorder="1" applyAlignment="1">
      <alignment horizontal="center" vertical="center" shrinkToFit="1"/>
    </xf>
    <xf numFmtId="0" fontId="61" fillId="0" borderId="143" xfId="8" applyFont="1" applyBorder="1" applyAlignment="1">
      <alignment horizontal="center" vertical="center" shrinkToFit="1"/>
    </xf>
    <xf numFmtId="0" fontId="61" fillId="0" borderId="23" xfId="8" applyFont="1" applyBorder="1" applyAlignment="1">
      <alignment horizontal="center" vertical="center" shrinkToFit="1"/>
    </xf>
    <xf numFmtId="0" fontId="61" fillId="0" borderId="151" xfId="8" applyFont="1" applyBorder="1" applyAlignment="1">
      <alignment horizontal="center" vertical="center" shrinkToFit="1"/>
    </xf>
    <xf numFmtId="0" fontId="61" fillId="0" borderId="0" xfId="8" applyFont="1" applyAlignment="1">
      <alignment horizontal="left" vertical="center" wrapText="1"/>
    </xf>
    <xf numFmtId="0" fontId="61" fillId="0" borderId="8" xfId="8" applyFont="1" applyBorder="1" applyAlignment="1">
      <alignment horizontal="left" vertical="center" wrapText="1"/>
    </xf>
    <xf numFmtId="0" fontId="61" fillId="0" borderId="23" xfId="8" applyFont="1" applyBorder="1" applyAlignment="1">
      <alignment horizontal="left" vertical="center" wrapText="1"/>
    </xf>
    <xf numFmtId="0" fontId="61" fillId="0" borderId="144" xfId="8" applyFont="1" applyBorder="1" applyAlignment="1">
      <alignment horizontal="left" vertical="center" wrapText="1"/>
    </xf>
    <xf numFmtId="0" fontId="61" fillId="0" borderId="148" xfId="8" applyFont="1" applyBorder="1" applyAlignment="1">
      <alignment horizontal="center" vertical="center"/>
    </xf>
    <xf numFmtId="0" fontId="61" fillId="0" borderId="130" xfId="8" applyFont="1" applyBorder="1" applyAlignment="1">
      <alignment horizontal="center" vertical="center"/>
    </xf>
    <xf numFmtId="0" fontId="61" fillId="0" borderId="139" xfId="8" applyFont="1" applyBorder="1" applyAlignment="1">
      <alignment horizontal="center" vertical="center" wrapText="1"/>
    </xf>
    <xf numFmtId="0" fontId="60" fillId="0" borderId="18" xfId="8" applyBorder="1">
      <alignment vertical="center"/>
    </xf>
    <xf numFmtId="0" fontId="60" fillId="0" borderId="147" xfId="8" applyBorder="1">
      <alignment vertical="center"/>
    </xf>
    <xf numFmtId="0" fontId="60" fillId="0" borderId="0" xfId="8">
      <alignment vertical="center"/>
    </xf>
    <xf numFmtId="0" fontId="61" fillId="0" borderId="18" xfId="8" applyFont="1" applyBorder="1" applyAlignment="1">
      <alignment horizontal="center" vertical="center" wrapText="1"/>
    </xf>
    <xf numFmtId="0" fontId="61" fillId="0" borderId="0" xfId="8" applyFont="1" applyAlignment="1">
      <alignment horizontal="center" vertical="center" wrapText="1"/>
    </xf>
    <xf numFmtId="0" fontId="61" fillId="0" borderId="23" xfId="8" applyFont="1" applyBorder="1" applyAlignment="1">
      <alignment horizontal="center" vertical="center" wrapText="1"/>
    </xf>
    <xf numFmtId="0" fontId="61" fillId="0" borderId="0" xfId="8" applyFont="1" applyAlignment="1">
      <alignment horizontal="left" vertical="center"/>
    </xf>
    <xf numFmtId="0" fontId="61" fillId="0" borderId="23" xfId="8" applyFont="1" applyBorder="1" applyAlignment="1">
      <alignment horizontal="left" vertical="center"/>
    </xf>
    <xf numFmtId="183" fontId="61" fillId="0" borderId="0" xfId="8" applyNumberFormat="1" applyFont="1" applyAlignment="1">
      <alignment horizontal="center" vertical="center"/>
    </xf>
    <xf numFmtId="183" fontId="61" fillId="0" borderId="23" xfId="8" applyNumberFormat="1" applyFont="1" applyBorder="1" applyAlignment="1">
      <alignment horizontal="center" vertical="center"/>
    </xf>
    <xf numFmtId="0" fontId="61" fillId="0" borderId="0" xfId="8" applyFont="1" applyAlignment="1">
      <alignment horizontal="right" vertical="center" wrapText="1"/>
    </xf>
    <xf numFmtId="0" fontId="61" fillId="0" borderId="23" xfId="8" applyFont="1" applyBorder="1" applyAlignment="1">
      <alignment horizontal="right" vertical="center" wrapText="1"/>
    </xf>
    <xf numFmtId="20" fontId="61" fillId="0" borderId="0" xfId="8" applyNumberFormat="1" applyFont="1" applyAlignment="1">
      <alignment horizontal="center" vertical="center" wrapText="1"/>
    </xf>
    <xf numFmtId="0" fontId="61" fillId="0" borderId="137" xfId="8" applyFont="1" applyBorder="1" applyAlignment="1">
      <alignment horizontal="center" vertical="center"/>
    </xf>
    <xf numFmtId="0" fontId="66" fillId="0" borderId="0" xfId="8" applyFont="1" applyAlignment="1">
      <alignment horizontal="center" vertical="center"/>
    </xf>
    <xf numFmtId="0" fontId="66" fillId="0" borderId="8" xfId="8" applyFont="1" applyBorder="1" applyAlignment="1">
      <alignment horizontal="center" vertical="center"/>
    </xf>
    <xf numFmtId="183" fontId="61" fillId="0" borderId="18" xfId="8" applyNumberFormat="1" applyFont="1" applyBorder="1" applyAlignment="1">
      <alignment horizontal="center" vertical="center"/>
    </xf>
    <xf numFmtId="0" fontId="61" fillId="0" borderId="18" xfId="8" applyFont="1" applyBorder="1" applyAlignment="1">
      <alignment horizontal="right" vertical="center" wrapText="1"/>
    </xf>
    <xf numFmtId="0" fontId="61" fillId="0" borderId="18" xfId="8" applyFont="1" applyBorder="1" applyAlignment="1">
      <alignment horizontal="left" vertical="center"/>
    </xf>
    <xf numFmtId="0" fontId="64" fillId="0" borderId="130" xfId="8" applyFont="1" applyBorder="1" applyAlignment="1">
      <alignment horizontal="center" vertical="center"/>
    </xf>
    <xf numFmtId="0" fontId="64" fillId="0" borderId="0" xfId="8" applyFont="1" applyAlignment="1">
      <alignment horizontal="center" vertical="center"/>
    </xf>
    <xf numFmtId="0" fontId="64" fillId="0" borderId="8" xfId="8" applyFont="1" applyBorder="1" applyAlignment="1">
      <alignment horizontal="center" vertical="center"/>
    </xf>
    <xf numFmtId="0" fontId="65" fillId="0" borderId="0" xfId="8" applyFont="1" applyAlignment="1">
      <alignment horizontal="center" vertical="center" shrinkToFit="1"/>
    </xf>
    <xf numFmtId="0" fontId="62" fillId="0" borderId="0" xfId="8" applyFont="1" applyAlignment="1">
      <alignment horizontal="center" vertical="center"/>
    </xf>
    <xf numFmtId="0" fontId="62" fillId="0" borderId="4" xfId="8" applyFont="1" applyBorder="1" applyAlignment="1">
      <alignment horizontal="center" vertical="center"/>
    </xf>
    <xf numFmtId="181" fontId="61" fillId="0" borderId="0" xfId="8" applyNumberFormat="1" applyFont="1" applyAlignment="1">
      <alignment horizontal="right" vertical="center"/>
    </xf>
    <xf numFmtId="0" fontId="61" fillId="0" borderId="0" xfId="8" applyFont="1" applyAlignment="1">
      <alignment horizontal="right" vertical="center"/>
    </xf>
    <xf numFmtId="182" fontId="61" fillId="0" borderId="0" xfId="8" applyNumberFormat="1" applyFont="1" applyAlignment="1">
      <alignment horizontal="left" vertical="center" shrinkToFit="1"/>
    </xf>
    <xf numFmtId="0" fontId="61" fillId="0" borderId="0" xfId="8" applyFont="1" applyAlignment="1">
      <alignment horizontal="left" vertical="top" shrinkToFit="1"/>
    </xf>
    <xf numFmtId="0" fontId="61" fillId="0" borderId="8" xfId="8" applyFont="1" applyBorder="1" applyAlignment="1">
      <alignment horizontal="left" vertical="top" shrinkToFit="1"/>
    </xf>
    <xf numFmtId="178" fontId="61" fillId="0" borderId="0" xfId="8" applyNumberFormat="1" applyFont="1" applyAlignment="1">
      <alignment horizontal="left" vertical="center" shrinkToFit="1"/>
    </xf>
    <xf numFmtId="178" fontId="61" fillId="0" borderId="8" xfId="8" applyNumberFormat="1" applyFont="1" applyBorder="1" applyAlignment="1">
      <alignment horizontal="left" vertical="center" shrinkToFit="1"/>
    </xf>
    <xf numFmtId="0" fontId="61" fillId="0" borderId="139" xfId="8" applyFont="1" applyBorder="1" applyAlignment="1">
      <alignment horizontal="left" vertical="center"/>
    </xf>
    <xf numFmtId="0" fontId="61" fillId="0" borderId="140" xfId="8" applyFont="1" applyBorder="1" applyAlignment="1">
      <alignment horizontal="left" vertical="center"/>
    </xf>
    <xf numFmtId="0" fontId="61" fillId="0" borderId="143" xfId="8" applyFont="1" applyBorder="1" applyAlignment="1">
      <alignment horizontal="left" vertical="center"/>
    </xf>
    <xf numFmtId="0" fontId="61" fillId="0" borderId="144" xfId="8" applyFont="1" applyBorder="1" applyAlignment="1">
      <alignment horizontal="left" vertical="center"/>
    </xf>
    <xf numFmtId="0" fontId="61" fillId="0" borderId="0" xfId="8" applyFont="1" applyAlignment="1">
      <alignment horizontal="left" vertical="center" shrinkToFit="1"/>
    </xf>
    <xf numFmtId="0" fontId="61" fillId="0" borderId="8" xfId="8" applyFont="1" applyBorder="1" applyAlignment="1">
      <alignment horizontal="left" vertical="center" shrinkToFit="1"/>
    </xf>
    <xf numFmtId="20" fontId="61" fillId="0" borderId="18" xfId="8" applyNumberFormat="1" applyFont="1" applyBorder="1" applyAlignment="1">
      <alignment horizontal="center" vertical="center" wrapText="1"/>
    </xf>
    <xf numFmtId="0" fontId="61" fillId="0" borderId="18" xfId="8" applyFont="1" applyBorder="1" applyAlignment="1">
      <alignment horizontal="left" vertical="center" wrapText="1"/>
    </xf>
    <xf numFmtId="0" fontId="61" fillId="0" borderId="140" xfId="8" applyFont="1" applyBorder="1" applyAlignment="1">
      <alignment horizontal="left" vertical="center" wrapText="1"/>
    </xf>
    <xf numFmtId="0" fontId="61" fillId="0" borderId="4" xfId="8" applyFont="1" applyBorder="1" applyAlignment="1">
      <alignment horizontal="left" vertical="center"/>
    </xf>
    <xf numFmtId="186" fontId="61" fillId="0" borderId="0" xfId="8" applyNumberFormat="1" applyFont="1" applyAlignment="1">
      <alignment horizontal="right" vertical="center" shrinkToFit="1"/>
    </xf>
    <xf numFmtId="0" fontId="61" fillId="0" borderId="139" xfId="8" applyFont="1" applyBorder="1" applyAlignment="1" applyProtection="1">
      <alignment horizontal="left" vertical="center" wrapText="1"/>
      <protection locked="0"/>
    </xf>
    <xf numFmtId="0" fontId="61" fillId="0" borderId="18" xfId="8" applyFont="1" applyBorder="1" applyAlignment="1" applyProtection="1">
      <alignment horizontal="left" vertical="center" wrapText="1"/>
      <protection locked="0"/>
    </xf>
    <xf numFmtId="0" fontId="61" fillId="0" borderId="140" xfId="8" applyFont="1" applyBorder="1" applyAlignment="1" applyProtection="1">
      <alignment horizontal="left" vertical="center" wrapText="1"/>
      <protection locked="0"/>
    </xf>
    <xf numFmtId="0" fontId="61" fillId="0" borderId="143" xfId="8" applyFont="1" applyBorder="1" applyAlignment="1" applyProtection="1">
      <alignment horizontal="left" vertical="center" wrapText="1"/>
      <protection locked="0"/>
    </xf>
    <xf numFmtId="0" fontId="61" fillId="0" borderId="23" xfId="8" applyFont="1" applyBorder="1" applyAlignment="1" applyProtection="1">
      <alignment horizontal="left" vertical="center" wrapText="1"/>
      <protection locked="0"/>
    </xf>
    <xf numFmtId="0" fontId="61" fillId="0" borderId="144" xfId="8" applyFont="1" applyBorder="1" applyAlignment="1" applyProtection="1">
      <alignment horizontal="left" vertical="center" wrapText="1"/>
      <protection locked="0"/>
    </xf>
    <xf numFmtId="0" fontId="61" fillId="0" borderId="18" xfId="8" applyFont="1" applyBorder="1" applyAlignment="1">
      <alignment horizontal="left" vertical="center" shrinkToFit="1"/>
    </xf>
    <xf numFmtId="0" fontId="61" fillId="0" borderId="140" xfId="8" applyFont="1" applyBorder="1" applyAlignment="1">
      <alignment horizontal="left" vertical="center" shrinkToFit="1"/>
    </xf>
    <xf numFmtId="182" fontId="61" fillId="0" borderId="0" xfId="8" applyNumberFormat="1" applyFont="1" applyAlignment="1" applyProtection="1">
      <alignment horizontal="left" vertical="center" shrinkToFit="1"/>
      <protection locked="0"/>
    </xf>
    <xf numFmtId="0" fontId="61" fillId="0" borderId="0" xfId="8" applyFont="1" applyAlignment="1" applyProtection="1">
      <alignment horizontal="right" vertical="top" shrinkToFit="1"/>
      <protection locked="0"/>
    </xf>
    <xf numFmtId="185" fontId="61" fillId="0" borderId="18" xfId="8" quotePrefix="1" applyNumberFormat="1" applyFont="1" applyBorder="1" applyAlignment="1">
      <alignment horizontal="right" vertical="center" shrinkToFit="1"/>
    </xf>
    <xf numFmtId="185" fontId="61" fillId="0" borderId="0" xfId="8" quotePrefix="1" applyNumberFormat="1" applyFont="1" applyAlignment="1">
      <alignment horizontal="right" vertical="center" shrinkToFit="1"/>
    </xf>
    <xf numFmtId="0" fontId="61" fillId="0" borderId="18" xfId="8" quotePrefix="1" applyFont="1" applyBorder="1" applyAlignment="1">
      <alignment horizontal="right" vertical="center" shrinkToFit="1"/>
    </xf>
    <xf numFmtId="0" fontId="61" fillId="0" borderId="0" xfId="8" quotePrefix="1" applyFont="1" applyAlignment="1">
      <alignment horizontal="right" vertical="center" shrinkToFit="1"/>
    </xf>
    <xf numFmtId="185" fontId="61" fillId="0" borderId="18" xfId="8" quotePrefix="1" applyNumberFormat="1" applyFont="1" applyBorder="1" applyAlignment="1">
      <alignment horizontal="center" vertical="center" shrinkToFit="1"/>
    </xf>
    <xf numFmtId="185" fontId="61" fillId="0" borderId="0" xfId="8" quotePrefix="1" applyNumberFormat="1" applyFont="1" applyAlignment="1">
      <alignment horizontal="center" vertical="center" shrinkToFit="1"/>
    </xf>
    <xf numFmtId="0" fontId="61" fillId="0" borderId="23" xfId="8" applyFont="1" applyBorder="1" applyAlignment="1">
      <alignment horizontal="left" vertical="center" shrinkToFit="1"/>
    </xf>
    <xf numFmtId="0" fontId="61" fillId="0" borderId="144" xfId="8" applyFont="1" applyBorder="1" applyAlignment="1">
      <alignment horizontal="left" vertical="center" shrinkToFit="1"/>
    </xf>
    <xf numFmtId="177" fontId="61" fillId="0" borderId="0" xfId="8" applyNumberFormat="1" applyFont="1" applyAlignment="1">
      <alignment horizontal="right" vertical="center" shrinkToFit="1"/>
    </xf>
    <xf numFmtId="177" fontId="61" fillId="0" borderId="23" xfId="8" applyNumberFormat="1" applyFont="1" applyBorder="1" applyAlignment="1">
      <alignment horizontal="right" vertical="center" shrinkToFit="1"/>
    </xf>
    <xf numFmtId="177" fontId="61" fillId="0" borderId="18" xfId="8" applyNumberFormat="1" applyFont="1" applyBorder="1" applyAlignment="1">
      <alignment horizontal="right" vertical="center" shrinkToFit="1"/>
    </xf>
    <xf numFmtId="0" fontId="61" fillId="0" borderId="23" xfId="8" quotePrefix="1" applyFont="1" applyBorder="1" applyAlignment="1">
      <alignment horizontal="right" vertical="center" shrinkToFit="1"/>
    </xf>
    <xf numFmtId="185" fontId="61" fillId="0" borderId="23" xfId="8" quotePrefix="1" applyNumberFormat="1" applyFont="1" applyBorder="1" applyAlignment="1">
      <alignment horizontal="center" vertical="center" shrinkToFit="1"/>
    </xf>
    <xf numFmtId="0" fontId="61" fillId="0" borderId="18" xfId="8" applyFont="1" applyBorder="1" applyAlignment="1" applyProtection="1">
      <alignment horizontal="center" vertical="center"/>
      <protection locked="0"/>
    </xf>
    <xf numFmtId="0" fontId="61" fillId="0" borderId="0" xfId="8" applyFont="1" applyAlignment="1" applyProtection="1">
      <alignment horizontal="center" vertical="center"/>
      <protection locked="0"/>
    </xf>
    <xf numFmtId="0" fontId="61" fillId="0" borderId="18" xfId="8" applyFont="1" applyBorder="1" applyAlignment="1" applyProtection="1">
      <alignment horizontal="center" vertical="center" shrinkToFit="1"/>
      <protection locked="0"/>
    </xf>
    <xf numFmtId="0" fontId="61" fillId="0" borderId="0" xfId="8" applyFont="1" applyAlignment="1" applyProtection="1">
      <alignment horizontal="center" vertical="center" shrinkToFit="1"/>
      <protection locked="0"/>
    </xf>
    <xf numFmtId="0" fontId="61" fillId="0" borderId="23" xfId="8" applyFont="1" applyBorder="1" applyAlignment="1" applyProtection="1">
      <alignment horizontal="center" vertical="center" shrinkToFit="1"/>
      <protection locked="0"/>
    </xf>
    <xf numFmtId="185" fontId="61" fillId="0" borderId="23" xfId="8" quotePrefix="1" applyNumberFormat="1" applyFont="1" applyBorder="1" applyAlignment="1">
      <alignment horizontal="right" vertical="center" shrinkToFit="1"/>
    </xf>
    <xf numFmtId="177" fontId="61" fillId="0" borderId="18" xfId="8" applyNumberFormat="1" applyFont="1" applyBorder="1" applyAlignment="1">
      <alignment horizontal="center" vertical="center" shrinkToFit="1"/>
    </xf>
    <xf numFmtId="177" fontId="61" fillId="0" borderId="0" xfId="8" applyNumberFormat="1" applyFont="1" applyAlignment="1">
      <alignment horizontal="center" vertical="center" shrinkToFit="1"/>
    </xf>
    <xf numFmtId="189" fontId="61" fillId="0" borderId="18" xfId="8" quotePrefix="1" applyNumberFormat="1" applyFont="1" applyBorder="1" applyAlignment="1">
      <alignment horizontal="center" vertical="center" shrinkToFit="1"/>
    </xf>
    <xf numFmtId="189" fontId="61" fillId="0" borderId="0" xfId="8" quotePrefix="1" applyNumberFormat="1" applyFont="1" applyAlignment="1">
      <alignment horizontal="center" vertical="center" shrinkToFit="1"/>
    </xf>
    <xf numFmtId="189" fontId="61" fillId="0" borderId="23" xfId="8" quotePrefix="1" applyNumberFormat="1" applyFont="1" applyBorder="1" applyAlignment="1">
      <alignment horizontal="center" vertical="center" shrinkToFit="1"/>
    </xf>
    <xf numFmtId="177" fontId="61" fillId="0" borderId="23" xfId="8" applyNumberFormat="1" applyFont="1" applyBorder="1" applyAlignment="1">
      <alignment horizontal="center" vertical="center" shrinkToFit="1"/>
    </xf>
    <xf numFmtId="0" fontId="67" fillId="0" borderId="18" xfId="8" applyFont="1" applyBorder="1" applyAlignment="1" applyProtection="1">
      <alignment horizontal="center" vertical="center"/>
      <protection locked="0"/>
    </xf>
    <xf numFmtId="0" fontId="67" fillId="0" borderId="140" xfId="8" applyFont="1" applyBorder="1" applyAlignment="1" applyProtection="1">
      <alignment horizontal="center" vertical="center"/>
      <protection locked="0"/>
    </xf>
    <xf numFmtId="0" fontId="67" fillId="0" borderId="0" xfId="8" applyFont="1" applyAlignment="1" applyProtection="1">
      <alignment horizontal="center" vertical="center"/>
      <protection locked="0"/>
    </xf>
    <xf numFmtId="0" fontId="67" fillId="0" borderId="8" xfId="8" applyFont="1" applyBorder="1" applyAlignment="1" applyProtection="1">
      <alignment horizontal="center" vertical="center"/>
      <protection locked="0"/>
    </xf>
    <xf numFmtId="0" fontId="61" fillId="0" borderId="23" xfId="8" applyFont="1" applyBorder="1" applyAlignment="1" applyProtection="1">
      <alignment horizontal="center" vertical="center"/>
      <protection locked="0"/>
    </xf>
    <xf numFmtId="0" fontId="66" fillId="0" borderId="12" xfId="8" applyFont="1" applyBorder="1" applyAlignment="1" applyProtection="1">
      <alignment horizontal="center" vertical="center" wrapText="1"/>
      <protection locked="0"/>
    </xf>
    <xf numFmtId="0" fontId="66" fillId="0" borderId="13" xfId="8" applyFont="1" applyBorder="1" applyAlignment="1" applyProtection="1">
      <alignment horizontal="center" vertical="center" wrapText="1"/>
      <protection locked="0"/>
    </xf>
    <xf numFmtId="0" fontId="66" fillId="0" borderId="153" xfId="8" applyFont="1" applyBorder="1" applyAlignment="1" applyProtection="1">
      <alignment horizontal="center" vertical="center" wrapText="1"/>
      <protection locked="0"/>
    </xf>
    <xf numFmtId="0" fontId="66" fillId="0" borderId="130" xfId="8" applyFont="1" applyBorder="1" applyAlignment="1" applyProtection="1">
      <alignment horizontal="center" vertical="center" wrapText="1"/>
      <protection locked="0"/>
    </xf>
    <xf numFmtId="0" fontId="66" fillId="0" borderId="0" xfId="8" applyFont="1" applyAlignment="1" applyProtection="1">
      <alignment horizontal="center" vertical="center" wrapText="1"/>
      <protection locked="0"/>
    </xf>
    <xf numFmtId="0" fontId="66" fillId="0" borderId="150" xfId="8" applyFont="1" applyBorder="1" applyAlignment="1" applyProtection="1">
      <alignment horizontal="center" vertical="center" wrapText="1"/>
      <protection locked="0"/>
    </xf>
    <xf numFmtId="0" fontId="66" fillId="0" borderId="154" xfId="8" applyFont="1" applyBorder="1" applyAlignment="1" applyProtection="1">
      <alignment horizontal="center" vertical="center" wrapText="1"/>
      <protection locked="0"/>
    </xf>
    <xf numFmtId="0" fontId="66" fillId="0" borderId="23" xfId="8" applyFont="1" applyBorder="1" applyAlignment="1" applyProtection="1">
      <alignment horizontal="center" vertical="center" wrapText="1"/>
      <protection locked="0"/>
    </xf>
    <xf numFmtId="0" fontId="66" fillId="0" borderId="151" xfId="8" applyFont="1" applyBorder="1" applyAlignment="1" applyProtection="1">
      <alignment horizontal="center" vertical="center" wrapText="1"/>
      <protection locked="0"/>
    </xf>
    <xf numFmtId="178" fontId="65" fillId="0" borderId="0" xfId="8" applyNumberFormat="1" applyFont="1" applyAlignment="1" applyProtection="1">
      <alignment horizontal="center" vertical="center"/>
      <protection locked="0"/>
    </xf>
    <xf numFmtId="178" fontId="65" fillId="0" borderId="23" xfId="8" applyNumberFormat="1" applyFont="1" applyBorder="1" applyAlignment="1" applyProtection="1">
      <alignment horizontal="center" vertical="center"/>
      <protection locked="0"/>
    </xf>
    <xf numFmtId="178" fontId="65" fillId="0" borderId="18" xfId="8" applyNumberFormat="1" applyFont="1" applyBorder="1" applyAlignment="1" applyProtection="1">
      <alignment horizontal="center" vertical="center"/>
      <protection locked="0"/>
    </xf>
    <xf numFmtId="178" fontId="61" fillId="0" borderId="139" xfId="8" applyNumberFormat="1" applyFont="1" applyBorder="1" applyAlignment="1" applyProtection="1">
      <alignment horizontal="center" vertical="center"/>
      <protection locked="0"/>
    </xf>
    <xf numFmtId="178" fontId="61" fillId="0" borderId="18" xfId="8" applyNumberFormat="1" applyFont="1" applyBorder="1" applyAlignment="1" applyProtection="1">
      <alignment horizontal="center" vertical="center"/>
      <protection locked="0"/>
    </xf>
    <xf numFmtId="178" fontId="61" fillId="0" borderId="149" xfId="8" applyNumberFormat="1" applyFont="1" applyBorder="1" applyAlignment="1" applyProtection="1">
      <alignment horizontal="center" vertical="center"/>
      <protection locked="0"/>
    </xf>
    <xf numFmtId="178" fontId="61" fillId="0" borderId="147" xfId="8" applyNumberFormat="1" applyFont="1" applyBorder="1" applyAlignment="1" applyProtection="1">
      <alignment horizontal="center" vertical="center"/>
      <protection locked="0"/>
    </xf>
    <xf numFmtId="178" fontId="61" fillId="0" borderId="0" xfId="8" applyNumberFormat="1" applyFont="1" applyAlignment="1" applyProtection="1">
      <alignment horizontal="center" vertical="center"/>
      <protection locked="0"/>
    </xf>
    <xf numFmtId="178" fontId="61" fillId="0" borderId="150" xfId="8" applyNumberFormat="1" applyFont="1" applyBorder="1" applyAlignment="1" applyProtection="1">
      <alignment horizontal="center" vertical="center"/>
      <protection locked="0"/>
    </xf>
    <xf numFmtId="178" fontId="61" fillId="0" borderId="143" xfId="8" applyNumberFormat="1" applyFont="1" applyBorder="1" applyAlignment="1" applyProtection="1">
      <alignment horizontal="center" vertical="center"/>
      <protection locked="0"/>
    </xf>
    <xf numFmtId="178" fontId="61" fillId="0" borderId="23" xfId="8" applyNumberFormat="1" applyFont="1" applyBorder="1" applyAlignment="1" applyProtection="1">
      <alignment horizontal="center" vertical="center"/>
      <protection locked="0"/>
    </xf>
    <xf numFmtId="178" fontId="61" fillId="0" borderId="151" xfId="8" applyNumberFormat="1" applyFont="1" applyBorder="1" applyAlignment="1" applyProtection="1">
      <alignment horizontal="center" vertical="center"/>
      <protection locked="0"/>
    </xf>
    <xf numFmtId="0" fontId="68" fillId="0" borderId="139" xfId="8" applyFont="1" applyBorder="1" applyAlignment="1" applyProtection="1">
      <alignment horizontal="center" vertical="center"/>
      <protection locked="0"/>
    </xf>
    <xf numFmtId="0" fontId="68" fillId="0" borderId="18" xfId="8" applyFont="1" applyBorder="1" applyAlignment="1" applyProtection="1">
      <alignment horizontal="center" vertical="center"/>
      <protection locked="0"/>
    </xf>
    <xf numFmtId="0" fontId="68" fillId="0" borderId="140" xfId="8" applyFont="1" applyBorder="1" applyAlignment="1" applyProtection="1">
      <alignment horizontal="center" vertical="center"/>
      <protection locked="0"/>
    </xf>
    <xf numFmtId="0" fontId="68" fillId="0" borderId="147" xfId="8" applyFont="1" applyBorder="1" applyAlignment="1" applyProtection="1">
      <alignment horizontal="center" vertical="center"/>
      <protection locked="0"/>
    </xf>
    <xf numFmtId="0" fontId="68" fillId="0" borderId="0" xfId="8" applyFont="1" applyAlignment="1" applyProtection="1">
      <alignment horizontal="center" vertical="center"/>
      <protection locked="0"/>
    </xf>
    <xf numFmtId="0" fontId="68" fillId="0" borderId="8" xfId="8" applyFont="1" applyBorder="1" applyAlignment="1" applyProtection="1">
      <alignment horizontal="center" vertical="center"/>
      <protection locked="0"/>
    </xf>
    <xf numFmtId="0" fontId="68" fillId="0" borderId="158" xfId="8" applyFont="1" applyBorder="1" applyAlignment="1" applyProtection="1">
      <alignment horizontal="center" vertical="center"/>
      <protection locked="0"/>
    </xf>
    <xf numFmtId="0" fontId="68" fillId="0" borderId="4" xfId="8" applyFont="1" applyBorder="1" applyAlignment="1" applyProtection="1">
      <alignment horizontal="center" vertical="center"/>
      <protection locked="0"/>
    </xf>
    <xf numFmtId="0" fontId="68" fillId="0" borderId="10" xfId="8" applyFont="1" applyBorder="1" applyAlignment="1" applyProtection="1">
      <alignment horizontal="center" vertical="center"/>
      <protection locked="0"/>
    </xf>
    <xf numFmtId="0" fontId="0" fillId="0" borderId="1" xfId="0" applyBorder="1" applyAlignment="1">
      <alignment horizontal="center" vertical="center"/>
    </xf>
    <xf numFmtId="0" fontId="0" fillId="3" borderId="36" xfId="0" applyFill="1" applyBorder="1" applyAlignment="1">
      <alignment horizontal="center" vertical="center"/>
    </xf>
    <xf numFmtId="0" fontId="0" fillId="3" borderId="39" xfId="0" applyFill="1" applyBorder="1" applyAlignment="1">
      <alignment horizontal="center" vertical="center"/>
    </xf>
    <xf numFmtId="0" fontId="0" fillId="3" borderId="38" xfId="0" applyFill="1" applyBorder="1" applyAlignment="1">
      <alignment horizontal="center" vertical="center"/>
    </xf>
    <xf numFmtId="0" fontId="0" fillId="3" borderId="40" xfId="0" applyFill="1" applyBorder="1" applyAlignment="1">
      <alignment horizontal="center" vertical="center"/>
    </xf>
    <xf numFmtId="49" fontId="79" fillId="0" borderId="164" xfId="8" applyNumberFormat="1" applyFont="1" applyBorder="1" applyAlignment="1">
      <alignment horizontal="left" vertical="center" shrinkToFit="1"/>
    </xf>
    <xf numFmtId="0" fontId="77" fillId="0" borderId="0" xfId="0" applyFont="1" applyAlignment="1">
      <alignment horizontal="center" vertical="center"/>
    </xf>
  </cellXfs>
  <cellStyles count="9">
    <cellStyle name="ハイパーリンク" xfId="5" builtinId="8"/>
    <cellStyle name="ハイパーリンク 2" xfId="3" xr:uid="{8D829153-7A19-4EB5-9B84-2DF5734EDEA0}"/>
    <cellStyle name="ハイパーリンク 2 2" xfId="4" xr:uid="{A0FA4157-E78E-453E-B189-B28D1AD10799}"/>
    <cellStyle name="ハイパーリンク 3" xfId="7" xr:uid="{2143B304-1DF2-4B76-A436-D1DBA16F3E4B}"/>
    <cellStyle name="標準" xfId="0" builtinId="0"/>
    <cellStyle name="標準 2" xfId="1" xr:uid="{8EA45095-569B-4CDE-A698-8918C6A92F81}"/>
    <cellStyle name="標準 2 2" xfId="2" xr:uid="{18BFE338-6D9C-488F-9BD8-64A7D88638C3}"/>
    <cellStyle name="標準 2 3" xfId="8" xr:uid="{CA0762F4-7BF1-4226-8E76-4983106E1CF5}"/>
    <cellStyle name="標準 3" xfId="6" xr:uid="{8397D1B6-F85F-4601-ADDA-7E25341DEA3F}"/>
  </cellStyles>
  <dxfs count="102">
    <dxf>
      <fill>
        <patternFill>
          <bgColor rgb="FFFFFF00"/>
        </patternFill>
      </fill>
    </dxf>
    <dxf>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6" tint="0.59996337778862885"/>
        </patternFill>
      </fill>
    </dxf>
    <dxf>
      <fill>
        <patternFill patternType="lightUp">
          <bgColor theme="5" tint="0.59996337778862885"/>
        </patternFill>
      </fill>
      <border>
        <left/>
        <right/>
        <top/>
        <bottom/>
      </border>
    </dxf>
    <dxf>
      <fill>
        <patternFill>
          <bgColor theme="5" tint="0.79998168889431442"/>
        </patternFill>
      </fill>
    </dxf>
    <dxf>
      <fill>
        <patternFill>
          <bgColor theme="7" tint="0.79998168889431442"/>
        </patternFill>
      </fill>
    </dxf>
    <dxf>
      <fill>
        <patternFill>
          <bgColor theme="5" tint="0.39994506668294322"/>
        </patternFill>
      </fill>
    </dxf>
    <dxf>
      <fill>
        <patternFill>
          <bgColor rgb="FF92D050"/>
        </patternFill>
      </fill>
    </dxf>
    <dxf>
      <fill>
        <patternFill>
          <bgColor rgb="FFFFCCFF"/>
        </patternFill>
      </fill>
    </dxf>
    <dxf>
      <fill>
        <patternFill>
          <bgColor theme="8" tint="0.59996337778862885"/>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5" tint="0.39994506668294322"/>
        </patternFill>
      </fill>
    </dxf>
    <dxf>
      <fill>
        <patternFill>
          <bgColor rgb="FF92D050"/>
        </patternFill>
      </fill>
    </dxf>
    <dxf>
      <fill>
        <patternFill>
          <bgColor rgb="FFFFCCFF"/>
        </patternFill>
      </fill>
    </dxf>
    <dxf>
      <fill>
        <patternFill>
          <bgColor theme="8" tint="0.59996337778862885"/>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5" tint="0.39994506668294322"/>
        </patternFill>
      </fill>
    </dxf>
    <dxf>
      <fill>
        <patternFill>
          <bgColor rgb="FF92D050"/>
        </patternFill>
      </fill>
    </dxf>
    <dxf>
      <fill>
        <patternFill>
          <bgColor rgb="FFFFCCFF"/>
        </patternFill>
      </fill>
    </dxf>
    <dxf>
      <fill>
        <patternFill>
          <bgColor theme="8" tint="0.59996337778862885"/>
        </patternFill>
      </fill>
    </dxf>
    <dxf>
      <fill>
        <patternFill>
          <bgColor theme="9" tint="0.79998168889431442"/>
        </patternFill>
      </fill>
    </dxf>
    <dxf>
      <fill>
        <patternFill>
          <bgColor theme="6" tint="0.59996337778862885"/>
        </patternFill>
      </fill>
    </dxf>
    <dxf>
      <fill>
        <patternFill>
          <bgColor theme="5" tint="0.79998168889431442"/>
        </patternFill>
      </fill>
    </dxf>
    <dxf>
      <fill>
        <patternFill>
          <bgColor theme="7" tint="0.79998168889431442"/>
        </patternFill>
      </fill>
    </dxf>
    <dxf>
      <fill>
        <patternFill>
          <bgColor theme="5" tint="0.39994506668294322"/>
        </patternFill>
      </fill>
    </dxf>
    <dxf>
      <fill>
        <patternFill>
          <bgColor rgb="FF92D050"/>
        </patternFill>
      </fill>
    </dxf>
    <dxf>
      <fill>
        <patternFill>
          <bgColor rgb="FFFFCCFF"/>
        </patternFill>
      </fill>
    </dxf>
    <dxf>
      <fill>
        <patternFill>
          <bgColor theme="8" tint="0.59996337778862885"/>
        </patternFill>
      </fill>
    </dxf>
    <dxf>
      <fill>
        <patternFill>
          <bgColor theme="9" tint="0.79998168889431442"/>
        </patternFill>
      </fill>
    </dxf>
    <dxf>
      <fill>
        <patternFill>
          <bgColor theme="5" tint="0.59996337778862885"/>
        </patternFill>
      </fill>
    </dxf>
    <dxf>
      <fill>
        <patternFill patternType="lightUp">
          <bgColor theme="5" tint="0.59996337778862885"/>
        </patternFill>
      </fill>
      <border>
        <left/>
        <right/>
        <top/>
        <bottom/>
      </border>
    </dxf>
    <dxf>
      <fill>
        <patternFill>
          <bgColor theme="5" tint="0.79998168889431442"/>
        </patternFill>
      </fill>
    </dxf>
    <dxf>
      <fill>
        <patternFill>
          <bgColor theme="7" tint="0.79998168889431442"/>
        </patternFill>
      </fill>
    </dxf>
    <dxf>
      <fill>
        <patternFill>
          <bgColor theme="5" tint="0.39994506668294322"/>
        </patternFill>
      </fill>
    </dxf>
    <dxf>
      <fill>
        <patternFill>
          <bgColor rgb="FF92D050"/>
        </patternFill>
      </fill>
    </dxf>
    <dxf>
      <fill>
        <patternFill>
          <bgColor rgb="FFFFCCFF"/>
        </patternFill>
      </fill>
    </dxf>
    <dxf>
      <fill>
        <patternFill>
          <bgColor theme="8" tint="0.59996337778862885"/>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0000"/>
        </patternFill>
      </fill>
      <border>
        <left style="thin">
          <color auto="1"/>
        </left>
        <right style="thin">
          <color auto="1"/>
        </right>
        <top style="thin">
          <color auto="1"/>
        </top>
        <bottom style="thin">
          <color auto="1"/>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0000"/>
        </patternFill>
      </fill>
      <border>
        <left style="thin">
          <color auto="1"/>
        </left>
        <right style="thin">
          <color auto="1"/>
        </right>
        <top style="thin">
          <color auto="1"/>
        </top>
        <bottom style="thin">
          <color auto="1"/>
        </bottom>
      </border>
    </dxf>
    <dxf>
      <fill>
        <patternFill>
          <bgColor rgb="FFFFFF00"/>
        </patternFill>
      </fill>
    </dxf>
    <dxf>
      <fill>
        <patternFill>
          <bgColor rgb="FFFFFF00"/>
        </patternFill>
      </fill>
    </dxf>
    <dxf>
      <fill>
        <patternFill>
          <bgColor theme="0" tint="-4.9989318521683403E-2"/>
        </patternFill>
      </fill>
    </dxf>
    <dxf>
      <fill>
        <patternFill>
          <bgColor theme="0" tint="-4.9989318521683403E-2"/>
        </patternFill>
      </fill>
    </dxf>
    <dxf>
      <font>
        <color auto="1"/>
      </font>
      <fill>
        <patternFill patternType="none">
          <bgColor auto="1"/>
        </patternFill>
      </fill>
    </dxf>
    <dxf>
      <font>
        <color rgb="FF9C0006"/>
      </font>
      <fill>
        <patternFill>
          <bgColor rgb="FFFFC7CE"/>
        </patternFill>
      </fill>
    </dxf>
    <dxf>
      <fill>
        <patternFill>
          <bgColor rgb="FFFFFF00"/>
        </patternFill>
      </fill>
    </dxf>
    <dxf>
      <fill>
        <patternFill>
          <bgColor rgb="FFFFC000"/>
        </patternFill>
      </fill>
    </dxf>
    <dxf>
      <fill>
        <patternFill>
          <bgColor theme="8"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39994506668294322"/>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s>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219075</xdr:colOff>
          <xdr:row>19</xdr:row>
          <xdr:rowOff>209550</xdr:rowOff>
        </xdr:from>
        <xdr:to>
          <xdr:col>17</xdr:col>
          <xdr:colOff>542925</xdr:colOff>
          <xdr:row>21</xdr:row>
          <xdr:rowOff>57150</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207817</xdr:colOff>
      <xdr:row>2</xdr:row>
      <xdr:rowOff>328055</xdr:rowOff>
    </xdr:from>
    <xdr:to>
      <xdr:col>31</xdr:col>
      <xdr:colOff>83126</xdr:colOff>
      <xdr:row>7</xdr:row>
      <xdr:rowOff>343643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134603" y="953984"/>
          <a:ext cx="9536380" cy="1852552"/>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kumimoji="1" lang="ja-JP" altLang="en-US" sz="1600"/>
            <a:t>学校に係る情報を入力してください。</a:t>
          </a:r>
          <a:endParaRPr kumimoji="1" lang="en-US" altLang="ja-JP" sz="1600"/>
        </a:p>
        <a:p>
          <a:r>
            <a:rPr kumimoji="1" lang="ja-JP" altLang="en-US" sz="1600"/>
            <a:t>個々に入力した内容が、「食事申込書」「活動内容」「宿泊利用許可書」に反映されます。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142875</xdr:colOff>
          <xdr:row>2</xdr:row>
          <xdr:rowOff>28575</xdr:rowOff>
        </xdr:from>
        <xdr:to>
          <xdr:col>37</xdr:col>
          <xdr:colOff>180975</xdr:colOff>
          <xdr:row>4</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79</xdr:col>
      <xdr:colOff>142876</xdr:colOff>
      <xdr:row>2</xdr:row>
      <xdr:rowOff>142875</xdr:rowOff>
    </xdr:from>
    <xdr:to>
      <xdr:col>86</xdr:col>
      <xdr:colOff>0</xdr:colOff>
      <xdr:row>6</xdr:row>
      <xdr:rowOff>71438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7907001" y="642938"/>
          <a:ext cx="3436937" cy="841375"/>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kumimoji="1" lang="ja-JP" altLang="en-US" sz="1600"/>
            <a:t>ｾﾙ</a:t>
          </a:r>
          <a:r>
            <a:rPr kumimoji="1" lang="en-US" altLang="ja-JP" sz="1600"/>
            <a:t>AP3:BO8</a:t>
          </a:r>
          <a:r>
            <a:rPr kumimoji="1" lang="ja-JP" altLang="en-US" sz="1600"/>
            <a:t>は、「宿泊者名簿</a:t>
          </a:r>
          <a:r>
            <a:rPr kumimoji="1" lang="ja-JP" altLang="ja-JP" sz="1600">
              <a:solidFill>
                <a:schemeClr val="dk1"/>
              </a:solidFill>
              <a:effectLst/>
              <a:latin typeface="+mn-lt"/>
              <a:ea typeface="+mn-ea"/>
              <a:cs typeface="+mn-cs"/>
            </a:rPr>
            <a:t>」</a:t>
          </a:r>
          <a:endParaRPr kumimoji="1" lang="en-US" altLang="ja-JP" sz="1600">
            <a:solidFill>
              <a:schemeClr val="dk1"/>
            </a:solidFill>
            <a:effectLst/>
            <a:latin typeface="+mn-lt"/>
            <a:ea typeface="+mn-ea"/>
            <a:cs typeface="+mn-cs"/>
          </a:endParaRPr>
        </a:p>
        <a:p>
          <a:r>
            <a:rPr kumimoji="1" lang="ja-JP" altLang="en-US" sz="1600"/>
            <a:t>の内容が反映されます。</a:t>
          </a:r>
        </a:p>
      </xdr:txBody>
    </xdr:sp>
    <xdr:clientData/>
  </xdr:twoCellAnchor>
  <xdr:oneCellAnchor>
    <xdr:from>
      <xdr:col>84</xdr:col>
      <xdr:colOff>0</xdr:colOff>
      <xdr:row>6</xdr:row>
      <xdr:rowOff>207818</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9271673" y="16209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41</xdr:col>
      <xdr:colOff>57150</xdr:colOff>
      <xdr:row>1</xdr:row>
      <xdr:rowOff>139700</xdr:rowOff>
    </xdr:from>
    <xdr:to>
      <xdr:col>66</xdr:col>
      <xdr:colOff>0</xdr:colOff>
      <xdr:row>8</xdr:row>
      <xdr:rowOff>137160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968490" y="322580"/>
          <a:ext cx="3684270" cy="1300480"/>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kumimoji="1" lang="ja-JP" altLang="en-US" sz="1600"/>
            <a:t>ここのタブは、入力はできません。「宿泊者名簿</a:t>
          </a:r>
          <a:r>
            <a:rPr kumimoji="1" lang="ja-JP" altLang="ja-JP" sz="1600">
              <a:solidFill>
                <a:schemeClr val="dk1"/>
              </a:solidFill>
              <a:effectLst/>
              <a:latin typeface="+mn-lt"/>
              <a:ea typeface="+mn-ea"/>
              <a:cs typeface="+mn-cs"/>
            </a:rPr>
            <a:t>」</a:t>
          </a:r>
          <a:r>
            <a:rPr kumimoji="1" lang="ja-JP" altLang="en-US" sz="1600">
              <a:solidFill>
                <a:schemeClr val="dk1"/>
              </a:solidFill>
              <a:effectLst/>
              <a:latin typeface="+mn-lt"/>
              <a:ea typeface="+mn-ea"/>
              <a:cs typeface="+mn-cs"/>
            </a:rPr>
            <a:t>「活動申込」</a:t>
          </a:r>
          <a:r>
            <a:rPr kumimoji="1" lang="ja-JP" altLang="en-US" sz="1600"/>
            <a:t>の内容が反映されます。</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nichiei-meal.net/" TargetMode="External"/><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1528F-28CF-409D-BDDB-8E5420C499A5}">
  <sheetPr codeName="Sheet1"/>
  <dimension ref="A1:AE426"/>
  <sheetViews>
    <sheetView showGridLines="0" view="pageBreakPreview" topLeftCell="A7" zoomScale="70" zoomScaleNormal="70" zoomScaleSheetLayoutView="70" workbookViewId="0">
      <selection activeCell="B23" sqref="B23:D23"/>
    </sheetView>
  </sheetViews>
  <sheetFormatPr defaultColWidth="9" defaultRowHeight="13.5"/>
  <cols>
    <col min="1" max="1" width="4.5" style="5" customWidth="1"/>
    <col min="2" max="19" width="8.75" style="5" customWidth="1"/>
    <col min="20" max="20" width="7.75" style="5" customWidth="1"/>
    <col min="21" max="21" width="8.125" style="5" customWidth="1"/>
    <col min="22" max="22" width="13.75" style="5" bestFit="1" customWidth="1"/>
    <col min="23" max="23" width="24.125" style="5" bestFit="1" customWidth="1"/>
    <col min="24" max="24" width="18.25" style="5" bestFit="1" customWidth="1"/>
    <col min="25" max="16384" width="9" style="5"/>
  </cols>
  <sheetData>
    <row r="1" spans="1:27" ht="24.75" customHeight="1">
      <c r="A1" s="406" t="s">
        <v>70</v>
      </c>
      <c r="B1" s="406"/>
      <c r="C1" s="406"/>
      <c r="D1" s="406"/>
      <c r="E1" s="406"/>
      <c r="F1" s="406"/>
      <c r="G1" s="406"/>
      <c r="H1" s="406"/>
      <c r="I1" s="406"/>
      <c r="J1" s="406"/>
      <c r="K1" s="406"/>
      <c r="L1" s="406"/>
      <c r="M1" s="406"/>
      <c r="N1" s="406"/>
      <c r="O1" s="406"/>
      <c r="P1" s="8"/>
    </row>
    <row r="2" spans="1:27" s="6" customFormat="1" ht="24.75" customHeight="1">
      <c r="A2" s="407" t="s">
        <v>38</v>
      </c>
      <c r="B2" s="407"/>
      <c r="C2" s="407"/>
      <c r="D2" s="407" t="s">
        <v>37</v>
      </c>
      <c r="E2" s="407"/>
      <c r="F2" s="407"/>
      <c r="G2" s="407" t="s">
        <v>36</v>
      </c>
      <c r="H2" s="407"/>
      <c r="I2" s="407"/>
      <c r="J2" s="407" t="s">
        <v>35</v>
      </c>
      <c r="K2" s="407"/>
      <c r="L2" s="408"/>
      <c r="M2" s="9"/>
      <c r="N2" s="10"/>
      <c r="O2" s="10"/>
    </row>
    <row r="3" spans="1:27" ht="31.15" customHeight="1">
      <c r="A3" s="355" t="s">
        <v>34</v>
      </c>
      <c r="B3" s="355"/>
      <c r="C3" s="355"/>
      <c r="D3" s="355"/>
      <c r="E3" s="355"/>
      <c r="F3" s="355"/>
      <c r="G3" s="11"/>
      <c r="H3" s="410"/>
      <c r="I3" s="410"/>
      <c r="J3" s="410"/>
      <c r="K3" s="410"/>
      <c r="L3" s="180"/>
      <c r="M3" s="423" t="s">
        <v>281</v>
      </c>
      <c r="N3" s="423"/>
      <c r="O3" s="423"/>
      <c r="R3" s="115" t="s">
        <v>221</v>
      </c>
      <c r="S3" s="129"/>
      <c r="V3" s="352"/>
      <c r="W3" s="354"/>
      <c r="X3" s="354"/>
      <c r="Y3" s="354"/>
    </row>
    <row r="4" spans="1:27" ht="31.35" customHeight="1">
      <c r="A4" s="355"/>
      <c r="B4" s="355"/>
      <c r="C4" s="355"/>
      <c r="D4" s="355"/>
      <c r="E4" s="355"/>
      <c r="F4" s="355"/>
      <c r="G4" s="11"/>
      <c r="H4" s="410"/>
      <c r="I4" s="410"/>
      <c r="J4" s="410"/>
      <c r="K4" s="410"/>
      <c r="L4" s="181"/>
      <c r="M4" s="422" t="s">
        <v>282</v>
      </c>
      <c r="N4" s="422"/>
      <c r="O4" s="422"/>
      <c r="P4" s="409">
        <f ca="1">TODAY()</f>
        <v>46176</v>
      </c>
      <c r="Q4" s="409"/>
      <c r="R4" s="409"/>
      <c r="S4" s="58" t="s">
        <v>33</v>
      </c>
      <c r="V4" s="353"/>
      <c r="W4" s="354"/>
      <c r="X4" s="354"/>
      <c r="Y4" s="354"/>
    </row>
    <row r="5" spans="1:27" ht="14.25" thickBot="1"/>
    <row r="6" spans="1:27" ht="34.5" customHeight="1">
      <c r="A6" s="400" t="s">
        <v>222</v>
      </c>
      <c r="B6" s="401"/>
      <c r="C6" s="401"/>
      <c r="D6" s="401"/>
      <c r="E6" s="401"/>
      <c r="F6" s="401"/>
      <c r="G6" s="401"/>
      <c r="H6" s="402"/>
      <c r="I6" s="211" t="s">
        <v>274</v>
      </c>
      <c r="J6" s="211" t="s">
        <v>280</v>
      </c>
      <c r="K6" s="210" t="s">
        <v>289</v>
      </c>
      <c r="L6" s="417" t="s">
        <v>124</v>
      </c>
      <c r="M6" s="414"/>
      <c r="N6" s="411" t="s">
        <v>125</v>
      </c>
      <c r="O6" s="116" t="s">
        <v>50</v>
      </c>
      <c r="P6" s="112"/>
      <c r="Q6" s="118" t="s">
        <v>48</v>
      </c>
      <c r="R6" s="113"/>
      <c r="S6" s="120" t="s">
        <v>49</v>
      </c>
      <c r="T6" s="12"/>
      <c r="U6" s="12"/>
      <c r="V6" s="144"/>
      <c r="W6" s="7"/>
      <c r="X6" s="144"/>
      <c r="Y6" s="7"/>
      <c r="Z6" s="7"/>
    </row>
    <row r="7" spans="1:27" ht="34.5" customHeight="1" thickBot="1">
      <c r="A7" s="403"/>
      <c r="B7" s="404"/>
      <c r="C7" s="404"/>
      <c r="D7" s="404"/>
      <c r="E7" s="404"/>
      <c r="F7" s="404"/>
      <c r="G7" s="404"/>
      <c r="H7" s="405"/>
      <c r="I7" s="208"/>
      <c r="J7" s="209"/>
      <c r="K7" s="179"/>
      <c r="L7" s="418"/>
      <c r="M7" s="415"/>
      <c r="N7" s="412"/>
      <c r="O7" s="117" t="s">
        <v>51</v>
      </c>
      <c r="P7" s="176" t="str">
        <f>IF($M$9&gt;1.1,MONTH(DATE($M$6+2018,$P$6,$R$6+1)),"")</f>
        <v/>
      </c>
      <c r="Q7" s="119" t="s">
        <v>48</v>
      </c>
      <c r="R7" s="177" t="str">
        <f>IF($M$9&gt;1.1,DAY(DATE($M$6+2018,$P$6,$R$6+1)),"")</f>
        <v/>
      </c>
      <c r="S7" s="121" t="s">
        <v>49</v>
      </c>
      <c r="T7" s="12"/>
      <c r="U7" s="12"/>
      <c r="V7" s="7"/>
      <c r="W7" s="7"/>
      <c r="X7" s="7"/>
      <c r="Y7" s="7"/>
      <c r="Z7" s="7"/>
    </row>
    <row r="8" spans="1:27" ht="34.5" customHeight="1">
      <c r="A8" s="420" t="s">
        <v>126</v>
      </c>
      <c r="B8" s="421"/>
      <c r="C8" s="421"/>
      <c r="D8" s="431"/>
      <c r="E8" s="432"/>
      <c r="F8" s="432"/>
      <c r="G8" s="433"/>
      <c r="H8" s="122" t="s">
        <v>127</v>
      </c>
      <c r="I8" s="437"/>
      <c r="J8" s="438"/>
      <c r="K8" s="439"/>
      <c r="L8" s="419"/>
      <c r="M8" s="416"/>
      <c r="N8" s="413"/>
      <c r="O8" s="117" t="s">
        <v>52</v>
      </c>
      <c r="P8" s="176" t="str">
        <f>IF($M$9&gt;2.1,MONTH(DATE($M$6+2018,$P$6,$R$6+2)),"")</f>
        <v/>
      </c>
      <c r="Q8" s="119" t="s">
        <v>48</v>
      </c>
      <c r="R8" s="177" t="str">
        <f>IF($M$9&gt;2.1,DAY(DATE($M$6+2018,$P$6,$R$6+2)),"")</f>
        <v/>
      </c>
      <c r="S8" s="121" t="s">
        <v>49</v>
      </c>
      <c r="T8" s="12"/>
      <c r="U8" s="12"/>
      <c r="V8" s="7"/>
      <c r="W8" s="7"/>
      <c r="X8" s="7"/>
      <c r="Y8" s="7"/>
      <c r="Z8" s="7"/>
    </row>
    <row r="9" spans="1:27" ht="12" customHeight="1">
      <c r="A9" s="434" t="s">
        <v>225</v>
      </c>
      <c r="B9" s="435"/>
      <c r="C9" s="436"/>
      <c r="D9" s="440"/>
      <c r="E9" s="441"/>
      <c r="F9" s="441"/>
      <c r="G9" s="442"/>
      <c r="H9" s="453" t="s">
        <v>159</v>
      </c>
      <c r="I9" s="443"/>
      <c r="J9" s="444"/>
      <c r="K9" s="444"/>
      <c r="L9" s="447" t="s">
        <v>216</v>
      </c>
      <c r="M9" s="449"/>
      <c r="N9" s="451" t="s">
        <v>224</v>
      </c>
      <c r="O9" s="453" t="s">
        <v>53</v>
      </c>
      <c r="P9" s="455" t="str">
        <f>IF($M$9&gt;3.1,MONTH(DATE($M$6+2018,$P$6,$R$6+3)),"")</f>
        <v/>
      </c>
      <c r="Q9" s="457" t="s">
        <v>48</v>
      </c>
      <c r="R9" s="455" t="str">
        <f>IF($M$9&gt;3.1,DAY(DATE($M$6+2018,$P$6,$R$6+3)),"")</f>
        <v/>
      </c>
      <c r="S9" s="424" t="s">
        <v>49</v>
      </c>
      <c r="T9" s="13"/>
      <c r="U9" s="13"/>
      <c r="V9" s="72"/>
      <c r="W9" s="145"/>
      <c r="X9" s="146"/>
      <c r="Y9" s="7"/>
      <c r="Z9" s="7"/>
      <c r="AA9" s="7"/>
    </row>
    <row r="10" spans="1:27" ht="22.5" customHeight="1" thickBot="1">
      <c r="A10" s="425" t="s">
        <v>226</v>
      </c>
      <c r="B10" s="426"/>
      <c r="C10" s="427"/>
      <c r="D10" s="428"/>
      <c r="E10" s="429"/>
      <c r="F10" s="429"/>
      <c r="G10" s="430"/>
      <c r="H10" s="454"/>
      <c r="I10" s="445"/>
      <c r="J10" s="446"/>
      <c r="K10" s="446"/>
      <c r="L10" s="448"/>
      <c r="M10" s="450"/>
      <c r="N10" s="452"/>
      <c r="O10" s="454"/>
      <c r="P10" s="456" t="str">
        <f>IF($M$9&gt;1.1,MONTH(DATE($M$6,$P$6,$R$6)),"")</f>
        <v/>
      </c>
      <c r="Q10" s="380"/>
      <c r="R10" s="456" t="str">
        <f>IF($M$9&gt;1.1,DAY(DATE($M$6,$P$6,$R$6+1)),"")</f>
        <v/>
      </c>
      <c r="S10" s="381"/>
      <c r="T10" s="13"/>
      <c r="U10" s="13"/>
      <c r="V10" s="72"/>
      <c r="W10" s="145">
        <f>DATE(M6+2018,P6,R6)</f>
        <v>43069</v>
      </c>
      <c r="X10" s="146"/>
      <c r="Y10" s="7"/>
      <c r="Z10" s="7"/>
      <c r="AA10" s="7"/>
    </row>
    <row r="11" spans="1:27" s="96" customFormat="1" ht="34.5" customHeight="1">
      <c r="A11" s="462" t="s">
        <v>214</v>
      </c>
      <c r="B11" s="463"/>
      <c r="C11" s="464"/>
      <c r="D11" s="359"/>
      <c r="E11" s="360"/>
      <c r="F11" s="360"/>
      <c r="G11" s="361"/>
      <c r="H11" s="123" t="s">
        <v>223</v>
      </c>
      <c r="I11" s="362"/>
      <c r="J11" s="363"/>
      <c r="K11" s="363"/>
      <c r="L11" s="363"/>
      <c r="M11" s="363"/>
      <c r="N11" s="363"/>
      <c r="O11" s="363"/>
      <c r="P11" s="363"/>
      <c r="Q11" s="363"/>
      <c r="R11" s="363"/>
      <c r="S11" s="364"/>
      <c r="T11" s="95"/>
      <c r="V11" s="59"/>
      <c r="W11" s="59"/>
      <c r="X11" s="59"/>
      <c r="Y11" s="59"/>
    </row>
    <row r="12" spans="1:27" s="96" customFormat="1" ht="34.5" customHeight="1" thickBot="1">
      <c r="A12" s="425" t="s">
        <v>215</v>
      </c>
      <c r="B12" s="426"/>
      <c r="C12" s="427"/>
      <c r="D12" s="365"/>
      <c r="E12" s="366"/>
      <c r="F12" s="366"/>
      <c r="G12" s="366"/>
      <c r="H12" s="458" t="s">
        <v>273</v>
      </c>
      <c r="I12" s="459"/>
      <c r="J12" s="365"/>
      <c r="K12" s="460"/>
      <c r="L12" s="365"/>
      <c r="M12" s="460"/>
      <c r="N12" s="365"/>
      <c r="O12" s="460"/>
      <c r="P12" s="365"/>
      <c r="Q12" s="460"/>
      <c r="R12" s="365"/>
      <c r="S12" s="461"/>
      <c r="T12" s="95"/>
      <c r="V12" s="59"/>
      <c r="W12" s="59"/>
      <c r="X12" s="59"/>
      <c r="Y12" s="59"/>
    </row>
    <row r="13" spans="1:27" ht="14.25" thickBot="1">
      <c r="S13" s="114"/>
    </row>
    <row r="14" spans="1:27" ht="34.5" customHeight="1">
      <c r="A14" s="376" t="s">
        <v>32</v>
      </c>
      <c r="B14" s="377"/>
      <c r="C14" s="378"/>
      <c r="D14" s="369" t="s">
        <v>43</v>
      </c>
      <c r="E14" s="163" t="s">
        <v>45</v>
      </c>
      <c r="F14" s="163">
        <f>COUNTIFS($E$22:$E$421,"男",$Y$22:$Y$421,1)</f>
        <v>0</v>
      </c>
      <c r="G14" s="124" t="s">
        <v>47</v>
      </c>
      <c r="H14" s="371" t="s">
        <v>128</v>
      </c>
      <c r="I14" s="163" t="s">
        <v>45</v>
      </c>
      <c r="J14" s="163">
        <f>COUNTIFS($E$22:$E$421,"男",$Y$22:$Y$421,2)</f>
        <v>0</v>
      </c>
      <c r="K14" s="124" t="s">
        <v>47</v>
      </c>
      <c r="L14" s="357" t="s">
        <v>129</v>
      </c>
      <c r="M14" s="163" t="s">
        <v>45</v>
      </c>
      <c r="N14" s="163">
        <f>COUNTIFS($E$22:$E$421,"男",$Y$22:$Y$421,3)</f>
        <v>0</v>
      </c>
      <c r="O14" s="124" t="s">
        <v>47</v>
      </c>
      <c r="P14" s="357" t="s">
        <v>44</v>
      </c>
      <c r="Q14" s="163" t="s">
        <v>45</v>
      </c>
      <c r="R14" s="163">
        <f>COUNTIFS($E$22:$E$421,"男",$Y$22:$Y$421,4)</f>
        <v>0</v>
      </c>
      <c r="S14" s="124" t="s">
        <v>47</v>
      </c>
      <c r="T14" s="14"/>
      <c r="U14" s="15"/>
    </row>
    <row r="15" spans="1:27" ht="34.5" customHeight="1" thickBot="1">
      <c r="A15" s="379"/>
      <c r="B15" s="380"/>
      <c r="C15" s="381"/>
      <c r="D15" s="370"/>
      <c r="E15" s="163" t="s">
        <v>46</v>
      </c>
      <c r="F15" s="163">
        <f>COUNTIFS($E$22:$E$421,"女",$Y$22:$Y$421,1)</f>
        <v>0</v>
      </c>
      <c r="G15" s="124" t="s">
        <v>47</v>
      </c>
      <c r="H15" s="372"/>
      <c r="I15" s="163" t="s">
        <v>46</v>
      </c>
      <c r="J15" s="163">
        <f>COUNTIFS($E$22:$E$421,"女",$Y$22:$Y$421,2)</f>
        <v>0</v>
      </c>
      <c r="K15" s="124" t="s">
        <v>47</v>
      </c>
      <c r="L15" s="373"/>
      <c r="M15" s="163" t="s">
        <v>46</v>
      </c>
      <c r="N15" s="163">
        <f>COUNTIFS($E$22:$E$421,"女",$Y$22:$Y$421,3)</f>
        <v>0</v>
      </c>
      <c r="O15" s="124" t="s">
        <v>47</v>
      </c>
      <c r="P15" s="373"/>
      <c r="Q15" s="163" t="s">
        <v>46</v>
      </c>
      <c r="R15" s="163">
        <f>COUNTIFS($E$22:$E$421,"女",$Y$22:$Y$421,4)</f>
        <v>0</v>
      </c>
      <c r="S15" s="124" t="s">
        <v>47</v>
      </c>
      <c r="T15" s="14"/>
      <c r="U15" s="15"/>
    </row>
    <row r="16" spans="1:27" ht="34.5" customHeight="1">
      <c r="A16" s="474" t="s">
        <v>132</v>
      </c>
      <c r="B16" s="476">
        <f>SUM(F14:F17,J14:J17,N14:N17,R14:R15)</f>
        <v>0</v>
      </c>
      <c r="C16" s="382" t="s">
        <v>47</v>
      </c>
      <c r="D16" s="374" t="s">
        <v>131</v>
      </c>
      <c r="E16" s="163" t="s">
        <v>45</v>
      </c>
      <c r="F16" s="163">
        <f>COUNTIFS($E$22:$E$421,"男",$Y$22:$Y$421,5)</f>
        <v>0</v>
      </c>
      <c r="G16" s="124" t="s">
        <v>47</v>
      </c>
      <c r="H16" s="357" t="s">
        <v>279</v>
      </c>
      <c r="I16" s="163" t="s">
        <v>45</v>
      </c>
      <c r="J16" s="163">
        <f>COUNTIFS($E$22:$E$421,"男",$Y$22:$Y$421,6)</f>
        <v>0</v>
      </c>
      <c r="K16" s="124" t="s">
        <v>47</v>
      </c>
      <c r="L16" s="357" t="s">
        <v>42</v>
      </c>
      <c r="M16" s="163" t="s">
        <v>45</v>
      </c>
      <c r="N16" s="163">
        <f>COUNTIFS($E$22:$E$421,"男",$Y$22:$Y$421,7)</f>
        <v>0</v>
      </c>
      <c r="O16" s="124" t="s">
        <v>47</v>
      </c>
      <c r="P16" s="357" t="s">
        <v>284</v>
      </c>
      <c r="Q16" s="163" t="s">
        <v>133</v>
      </c>
      <c r="R16" s="163">
        <f>COUNTIF(E22:E421,"男")</f>
        <v>0</v>
      </c>
      <c r="S16" s="124" t="s">
        <v>47</v>
      </c>
      <c r="T16" s="14"/>
      <c r="U16" s="15"/>
      <c r="W16" s="5">
        <v>1</v>
      </c>
      <c r="X16" s="5" t="s">
        <v>283</v>
      </c>
    </row>
    <row r="17" spans="1:31" ht="34.5" customHeight="1" thickBot="1">
      <c r="A17" s="475"/>
      <c r="B17" s="380"/>
      <c r="C17" s="381"/>
      <c r="D17" s="375"/>
      <c r="E17" s="163" t="s">
        <v>46</v>
      </c>
      <c r="F17" s="163">
        <f>COUNTIFS($E$22:$E$421,"女",$Y$22:$Y$421,5)</f>
        <v>0</v>
      </c>
      <c r="G17" s="124" t="s">
        <v>47</v>
      </c>
      <c r="H17" s="373"/>
      <c r="I17" s="163" t="s">
        <v>46</v>
      </c>
      <c r="J17" s="163">
        <f>COUNTIFS($E$22:$E$421,"女",$Y$22:$Y$421,6)</f>
        <v>0</v>
      </c>
      <c r="K17" s="124" t="s">
        <v>47</v>
      </c>
      <c r="L17" s="373"/>
      <c r="M17" s="163" t="s">
        <v>46</v>
      </c>
      <c r="N17" s="163">
        <f>COUNTIFS($E$22:$E$421,"女",$Y$22:$Y$421,7)</f>
        <v>0</v>
      </c>
      <c r="O17" s="124" t="s">
        <v>47</v>
      </c>
      <c r="P17" s="373"/>
      <c r="Q17" s="163" t="s">
        <v>46</v>
      </c>
      <c r="R17" s="163">
        <f>COUNTIF(E22:E421,"女")</f>
        <v>0</v>
      </c>
      <c r="S17" s="124" t="s">
        <v>47</v>
      </c>
      <c r="T17" s="14"/>
      <c r="U17" s="15"/>
      <c r="W17" s="5">
        <v>2</v>
      </c>
      <c r="X17" s="5" t="s">
        <v>275</v>
      </c>
      <c r="AB17" s="5" t="s">
        <v>257</v>
      </c>
    </row>
    <row r="18" spans="1:31">
      <c r="W18" s="5">
        <v>3</v>
      </c>
      <c r="X18" s="5" t="s">
        <v>276</v>
      </c>
      <c r="AB18" s="5" t="s">
        <v>258</v>
      </c>
    </row>
    <row r="19" spans="1:31" ht="18" customHeight="1">
      <c r="A19" s="392" t="s">
        <v>31</v>
      </c>
      <c r="B19" s="356" t="s">
        <v>30</v>
      </c>
      <c r="C19" s="356"/>
      <c r="D19" s="356"/>
      <c r="E19" s="395" t="s">
        <v>29</v>
      </c>
      <c r="F19" s="383" t="s">
        <v>290</v>
      </c>
      <c r="G19" s="384"/>
      <c r="H19" s="384"/>
      <c r="I19" s="384"/>
      <c r="J19" s="384"/>
      <c r="K19" s="385"/>
      <c r="L19" s="484" t="s">
        <v>28</v>
      </c>
      <c r="M19" s="481" t="s">
        <v>270</v>
      </c>
      <c r="N19" s="465" t="s">
        <v>41</v>
      </c>
      <c r="O19" s="466"/>
      <c r="P19" s="466"/>
      <c r="Q19" s="467"/>
      <c r="R19" s="125" t="s">
        <v>39</v>
      </c>
      <c r="S19" s="126" t="s">
        <v>27</v>
      </c>
      <c r="T19" s="16"/>
      <c r="U19" s="17"/>
      <c r="W19" s="5">
        <v>4</v>
      </c>
      <c r="X19" s="5" t="s">
        <v>277</v>
      </c>
      <c r="AB19" s="5" t="s">
        <v>259</v>
      </c>
    </row>
    <row r="20" spans="1:31" ht="18" customHeight="1">
      <c r="A20" s="393"/>
      <c r="B20" s="357"/>
      <c r="C20" s="357"/>
      <c r="D20" s="357"/>
      <c r="E20" s="396"/>
      <c r="F20" s="386"/>
      <c r="G20" s="387"/>
      <c r="H20" s="387"/>
      <c r="I20" s="387"/>
      <c r="J20" s="387"/>
      <c r="K20" s="388"/>
      <c r="L20" s="482"/>
      <c r="M20" s="482"/>
      <c r="N20" s="468"/>
      <c r="O20" s="469"/>
      <c r="P20" s="469"/>
      <c r="Q20" s="470"/>
      <c r="R20" s="127" t="s">
        <v>40</v>
      </c>
      <c r="S20" s="367" t="s">
        <v>134</v>
      </c>
      <c r="T20" s="16"/>
      <c r="U20" s="17"/>
      <c r="W20" s="5">
        <v>5</v>
      </c>
      <c r="X20" s="5" t="s">
        <v>278</v>
      </c>
      <c r="AB20" s="5" t="s">
        <v>260</v>
      </c>
    </row>
    <row r="21" spans="1:31" ht="24" customHeight="1" thickBot="1">
      <c r="A21" s="394"/>
      <c r="B21" s="358"/>
      <c r="C21" s="358"/>
      <c r="D21" s="358"/>
      <c r="E21" s="397"/>
      <c r="F21" s="167" t="s">
        <v>26</v>
      </c>
      <c r="G21" s="164" t="s">
        <v>25</v>
      </c>
      <c r="H21" s="164" t="s">
        <v>24</v>
      </c>
      <c r="I21" s="164" t="s">
        <v>23</v>
      </c>
      <c r="J21" s="398" t="s">
        <v>256</v>
      </c>
      <c r="K21" s="399"/>
      <c r="L21" s="483"/>
      <c r="M21" s="483"/>
      <c r="N21" s="471"/>
      <c r="O21" s="472"/>
      <c r="P21" s="472"/>
      <c r="Q21" s="473"/>
      <c r="R21" s="128"/>
      <c r="S21" s="368"/>
      <c r="T21" s="17"/>
      <c r="U21" s="17"/>
      <c r="W21" s="5">
        <v>6</v>
      </c>
      <c r="X21" s="5" t="s">
        <v>279</v>
      </c>
      <c r="AB21" s="5" t="s">
        <v>261</v>
      </c>
    </row>
    <row r="22" spans="1:31" s="51" customFormat="1" ht="33.75" customHeight="1" thickTop="1">
      <c r="A22" s="44">
        <v>1</v>
      </c>
      <c r="B22" s="389"/>
      <c r="C22" s="390"/>
      <c r="D22" s="391"/>
      <c r="E22" s="45"/>
      <c r="F22" s="46"/>
      <c r="G22" s="46"/>
      <c r="H22" s="46"/>
      <c r="I22" s="46"/>
      <c r="J22" s="170"/>
      <c r="K22" s="168"/>
      <c r="L22" s="47"/>
      <c r="M22" s="182" t="b">
        <v>0</v>
      </c>
      <c r="N22" s="477"/>
      <c r="O22" s="478"/>
      <c r="P22" s="478"/>
      <c r="Q22" s="478"/>
      <c r="R22" s="182" t="b">
        <v>0</v>
      </c>
      <c r="S22" s="45"/>
      <c r="T22" s="48"/>
      <c r="U22" s="49"/>
      <c r="V22" s="50">
        <f t="shared" ref="V22:V85" si="0">MAX(F22:I22)</f>
        <v>0</v>
      </c>
      <c r="W22" s="5">
        <v>7</v>
      </c>
      <c r="Y22" s="51">
        <f>MAX(F22:I22)</f>
        <v>0</v>
      </c>
      <c r="Z22" s="51">
        <f>COUNTA(F22:I22)</f>
        <v>0</v>
      </c>
      <c r="AA22" s="51">
        <f>COUNTA($J22)</f>
        <v>0</v>
      </c>
      <c r="AB22" s="51" t="str">
        <f t="shared" ref="AB22:AC22" si="1">IF(F22="","",IF($E22="男",1,IF($E22="女",2,"")))</f>
        <v/>
      </c>
      <c r="AC22" s="51" t="str">
        <f t="shared" si="1"/>
        <v/>
      </c>
      <c r="AD22" s="51" t="str">
        <f>IF(H22="","",IF($E22="男",1,IF($E22="女",2,"")))</f>
        <v/>
      </c>
      <c r="AE22" s="51" t="str">
        <f>IF(I22="","",IF($E22="男",1,IF($E22="女",2,"")))</f>
        <v/>
      </c>
    </row>
    <row r="23" spans="1:31" s="51" customFormat="1" ht="33.75" customHeight="1">
      <c r="A23" s="52">
        <v>2</v>
      </c>
      <c r="B23" s="349"/>
      <c r="C23" s="350"/>
      <c r="D23" s="351"/>
      <c r="E23" s="45"/>
      <c r="F23" s="53"/>
      <c r="G23" s="53"/>
      <c r="H23" s="53"/>
      <c r="I23" s="53"/>
      <c r="J23" s="169"/>
      <c r="K23" s="162"/>
      <c r="L23" s="54"/>
      <c r="M23" s="183" t="b">
        <v>0</v>
      </c>
      <c r="N23" s="479"/>
      <c r="O23" s="480"/>
      <c r="P23" s="480"/>
      <c r="Q23" s="480"/>
      <c r="R23" s="183" t="b">
        <v>0</v>
      </c>
      <c r="S23" s="53"/>
      <c r="T23" s="48"/>
      <c r="U23" s="49"/>
      <c r="V23" s="50">
        <f t="shared" si="0"/>
        <v>0</v>
      </c>
      <c r="W23" s="5">
        <v>8</v>
      </c>
      <c r="Y23" s="51">
        <f t="shared" ref="Y23:Y86" si="2">MAX(F23:I23)</f>
        <v>0</v>
      </c>
      <c r="Z23" s="51">
        <f t="shared" ref="Z23:Z86" si="3">COUNTA(F23:I23)</f>
        <v>0</v>
      </c>
      <c r="AA23" s="51">
        <f t="shared" ref="AA23:AA86" si="4">COUNTA($J23)</f>
        <v>0</v>
      </c>
      <c r="AB23" s="51" t="str">
        <f t="shared" ref="AB23:AB86" si="5">IF(F23="","",IF($E23="男",1,IF($E23="女",2,"")))</f>
        <v/>
      </c>
      <c r="AC23" s="51" t="str">
        <f t="shared" ref="AC23:AC86" si="6">IF(G23="","",IF($E23="男",1,IF($E23="女",2,"")))</f>
        <v/>
      </c>
      <c r="AD23" s="51" t="str">
        <f t="shared" ref="AD23:AE86" si="7">IF(H23="","",IF($E23="男",1,IF($E23="女",2,"")))</f>
        <v/>
      </c>
      <c r="AE23" s="51" t="str">
        <f t="shared" si="7"/>
        <v/>
      </c>
    </row>
    <row r="24" spans="1:31" s="51" customFormat="1" ht="33.75" customHeight="1">
      <c r="A24" s="52">
        <v>3</v>
      </c>
      <c r="B24" s="349"/>
      <c r="C24" s="350"/>
      <c r="D24" s="351"/>
      <c r="E24" s="45"/>
      <c r="F24" s="53"/>
      <c r="G24" s="53"/>
      <c r="H24" s="53"/>
      <c r="I24" s="53"/>
      <c r="J24" s="169"/>
      <c r="K24" s="162"/>
      <c r="L24" s="54"/>
      <c r="M24" s="183" t="b">
        <v>0</v>
      </c>
      <c r="N24" s="479"/>
      <c r="O24" s="480"/>
      <c r="P24" s="480"/>
      <c r="Q24" s="480"/>
      <c r="R24" s="183" t="b">
        <v>0</v>
      </c>
      <c r="S24" s="53"/>
      <c r="T24" s="48"/>
      <c r="U24" s="49"/>
      <c r="V24" s="50">
        <f t="shared" si="0"/>
        <v>0</v>
      </c>
      <c r="W24" s="5">
        <v>9</v>
      </c>
      <c r="Y24" s="51">
        <f t="shared" si="2"/>
        <v>0</v>
      </c>
      <c r="Z24" s="51">
        <f t="shared" si="3"/>
        <v>0</v>
      </c>
      <c r="AA24" s="51">
        <f t="shared" si="4"/>
        <v>0</v>
      </c>
      <c r="AB24" s="51" t="str">
        <f t="shared" si="5"/>
        <v/>
      </c>
      <c r="AC24" s="51" t="str">
        <f t="shared" si="6"/>
        <v/>
      </c>
      <c r="AD24" s="51" t="str">
        <f t="shared" si="7"/>
        <v/>
      </c>
      <c r="AE24" s="51" t="str">
        <f t="shared" si="7"/>
        <v/>
      </c>
    </row>
    <row r="25" spans="1:31" s="51" customFormat="1" ht="33.75" customHeight="1">
      <c r="A25" s="52">
        <v>4</v>
      </c>
      <c r="B25" s="349"/>
      <c r="C25" s="350"/>
      <c r="D25" s="351"/>
      <c r="E25" s="45"/>
      <c r="F25" s="53"/>
      <c r="G25" s="53"/>
      <c r="H25" s="53"/>
      <c r="I25" s="53"/>
      <c r="J25" s="169"/>
      <c r="K25" s="162"/>
      <c r="L25" s="54"/>
      <c r="M25" s="183" t="b">
        <v>0</v>
      </c>
      <c r="N25" s="479"/>
      <c r="O25" s="480"/>
      <c r="P25" s="480"/>
      <c r="Q25" s="480"/>
      <c r="R25" s="183" t="b">
        <v>0</v>
      </c>
      <c r="S25" s="53"/>
      <c r="T25" s="48"/>
      <c r="U25" s="49"/>
      <c r="V25" s="50">
        <f t="shared" si="0"/>
        <v>0</v>
      </c>
      <c r="W25" s="5">
        <v>10</v>
      </c>
      <c r="Y25" s="51">
        <f t="shared" si="2"/>
        <v>0</v>
      </c>
      <c r="Z25" s="51">
        <f t="shared" si="3"/>
        <v>0</v>
      </c>
      <c r="AA25" s="51">
        <f t="shared" si="4"/>
        <v>0</v>
      </c>
      <c r="AB25" s="51" t="str">
        <f t="shared" si="5"/>
        <v/>
      </c>
      <c r="AC25" s="51" t="str">
        <f t="shared" si="6"/>
        <v/>
      </c>
      <c r="AD25" s="51" t="str">
        <f t="shared" si="7"/>
        <v/>
      </c>
      <c r="AE25" s="51" t="str">
        <f t="shared" si="7"/>
        <v/>
      </c>
    </row>
    <row r="26" spans="1:31" s="51" customFormat="1" ht="33.75" customHeight="1">
      <c r="A26" s="52">
        <v>5</v>
      </c>
      <c r="B26" s="349"/>
      <c r="C26" s="350"/>
      <c r="D26" s="351"/>
      <c r="E26" s="45"/>
      <c r="F26" s="53"/>
      <c r="G26" s="53"/>
      <c r="H26" s="53"/>
      <c r="I26" s="53"/>
      <c r="J26" s="169"/>
      <c r="K26" s="162"/>
      <c r="L26" s="54"/>
      <c r="M26" s="183" t="b">
        <v>0</v>
      </c>
      <c r="N26" s="479"/>
      <c r="O26" s="480"/>
      <c r="P26" s="480"/>
      <c r="Q26" s="480"/>
      <c r="R26" s="183" t="b">
        <v>0</v>
      </c>
      <c r="S26" s="53"/>
      <c r="T26" s="48"/>
      <c r="U26" s="49"/>
      <c r="V26" s="50">
        <f t="shared" si="0"/>
        <v>0</v>
      </c>
      <c r="Y26" s="51">
        <f t="shared" si="2"/>
        <v>0</v>
      </c>
      <c r="Z26" s="51">
        <f t="shared" si="3"/>
        <v>0</v>
      </c>
      <c r="AA26" s="51">
        <f t="shared" si="4"/>
        <v>0</v>
      </c>
      <c r="AB26" s="51" t="str">
        <f t="shared" si="5"/>
        <v/>
      </c>
      <c r="AC26" s="51" t="str">
        <f t="shared" si="6"/>
        <v/>
      </c>
      <c r="AD26" s="51" t="str">
        <f t="shared" si="7"/>
        <v/>
      </c>
      <c r="AE26" s="51" t="str">
        <f t="shared" si="7"/>
        <v/>
      </c>
    </row>
    <row r="27" spans="1:31" s="51" customFormat="1" ht="33.75" customHeight="1">
      <c r="A27" s="52">
        <v>6</v>
      </c>
      <c r="B27" s="349"/>
      <c r="C27" s="350"/>
      <c r="D27" s="351"/>
      <c r="E27" s="45"/>
      <c r="F27" s="53"/>
      <c r="G27" s="53"/>
      <c r="H27" s="53"/>
      <c r="I27" s="53"/>
      <c r="J27" s="169"/>
      <c r="K27" s="162"/>
      <c r="L27" s="54"/>
      <c r="M27" s="183" t="b">
        <v>0</v>
      </c>
      <c r="N27" s="479"/>
      <c r="O27" s="480"/>
      <c r="P27" s="480"/>
      <c r="Q27" s="480"/>
      <c r="R27" s="183" t="b">
        <v>0</v>
      </c>
      <c r="S27" s="53"/>
      <c r="T27" s="48"/>
      <c r="U27" s="49"/>
      <c r="V27" s="50">
        <f t="shared" si="0"/>
        <v>0</v>
      </c>
      <c r="Y27" s="51">
        <f t="shared" si="2"/>
        <v>0</v>
      </c>
      <c r="Z27" s="51">
        <f t="shared" si="3"/>
        <v>0</v>
      </c>
      <c r="AA27" s="51">
        <f t="shared" si="4"/>
        <v>0</v>
      </c>
      <c r="AB27" s="51" t="str">
        <f t="shared" si="5"/>
        <v/>
      </c>
      <c r="AC27" s="51" t="str">
        <f t="shared" si="6"/>
        <v/>
      </c>
      <c r="AD27" s="51" t="str">
        <f t="shared" si="7"/>
        <v/>
      </c>
      <c r="AE27" s="51" t="str">
        <f t="shared" si="7"/>
        <v/>
      </c>
    </row>
    <row r="28" spans="1:31" s="51" customFormat="1" ht="33.75" customHeight="1">
      <c r="A28" s="52">
        <v>7</v>
      </c>
      <c r="B28" s="349"/>
      <c r="C28" s="350"/>
      <c r="D28" s="351"/>
      <c r="E28" s="45"/>
      <c r="F28" s="53"/>
      <c r="G28" s="53"/>
      <c r="H28" s="53"/>
      <c r="I28" s="53"/>
      <c r="J28" s="169"/>
      <c r="K28" s="162"/>
      <c r="L28" s="54"/>
      <c r="M28" s="183" t="b">
        <v>0</v>
      </c>
      <c r="N28" s="479"/>
      <c r="O28" s="480"/>
      <c r="P28" s="480"/>
      <c r="Q28" s="480"/>
      <c r="R28" s="183" t="b">
        <v>0</v>
      </c>
      <c r="S28" s="53"/>
      <c r="T28" s="48"/>
      <c r="U28" s="49"/>
      <c r="V28" s="50">
        <f t="shared" si="0"/>
        <v>0</v>
      </c>
      <c r="Y28" s="51">
        <f t="shared" si="2"/>
        <v>0</v>
      </c>
      <c r="Z28" s="51">
        <f t="shared" si="3"/>
        <v>0</v>
      </c>
      <c r="AA28" s="51">
        <f t="shared" si="4"/>
        <v>0</v>
      </c>
      <c r="AB28" s="51" t="str">
        <f t="shared" si="5"/>
        <v/>
      </c>
      <c r="AC28" s="51" t="str">
        <f t="shared" si="6"/>
        <v/>
      </c>
      <c r="AD28" s="51" t="str">
        <f t="shared" si="7"/>
        <v/>
      </c>
      <c r="AE28" s="51" t="str">
        <f t="shared" si="7"/>
        <v/>
      </c>
    </row>
    <row r="29" spans="1:31" s="51" customFormat="1" ht="33.75" customHeight="1">
      <c r="A29" s="52">
        <v>8</v>
      </c>
      <c r="B29" s="349"/>
      <c r="C29" s="350"/>
      <c r="D29" s="351"/>
      <c r="E29" s="45"/>
      <c r="F29" s="53"/>
      <c r="G29" s="53"/>
      <c r="H29" s="53"/>
      <c r="I29" s="53"/>
      <c r="J29" s="169"/>
      <c r="K29" s="162"/>
      <c r="L29" s="54"/>
      <c r="M29" s="183" t="b">
        <v>0</v>
      </c>
      <c r="N29" s="479"/>
      <c r="O29" s="480"/>
      <c r="P29" s="480"/>
      <c r="Q29" s="480"/>
      <c r="R29" s="183" t="b">
        <v>0</v>
      </c>
      <c r="S29" s="53"/>
      <c r="T29" s="48"/>
      <c r="U29" s="49"/>
      <c r="V29" s="50">
        <f t="shared" si="0"/>
        <v>0</v>
      </c>
      <c r="Y29" s="51">
        <f t="shared" si="2"/>
        <v>0</v>
      </c>
      <c r="Z29" s="51">
        <f t="shared" si="3"/>
        <v>0</v>
      </c>
      <c r="AA29" s="51">
        <f t="shared" si="4"/>
        <v>0</v>
      </c>
      <c r="AB29" s="51" t="str">
        <f t="shared" si="5"/>
        <v/>
      </c>
      <c r="AC29" s="51" t="str">
        <f t="shared" si="6"/>
        <v/>
      </c>
      <c r="AD29" s="51" t="str">
        <f t="shared" si="7"/>
        <v/>
      </c>
      <c r="AE29" s="51" t="str">
        <f t="shared" si="7"/>
        <v/>
      </c>
    </row>
    <row r="30" spans="1:31" s="51" customFormat="1" ht="33.75" customHeight="1">
      <c r="A30" s="52">
        <v>9</v>
      </c>
      <c r="B30" s="349"/>
      <c r="C30" s="350"/>
      <c r="D30" s="351"/>
      <c r="E30" s="45"/>
      <c r="F30" s="53"/>
      <c r="G30" s="53"/>
      <c r="H30" s="53"/>
      <c r="I30" s="53"/>
      <c r="J30" s="169"/>
      <c r="K30" s="162"/>
      <c r="L30" s="54"/>
      <c r="M30" s="183" t="b">
        <v>0</v>
      </c>
      <c r="N30" s="479"/>
      <c r="O30" s="480"/>
      <c r="P30" s="480"/>
      <c r="Q30" s="480"/>
      <c r="R30" s="183" t="b">
        <v>0</v>
      </c>
      <c r="S30" s="53"/>
      <c r="T30" s="48" t="b">
        <v>1</v>
      </c>
      <c r="U30" s="49"/>
      <c r="V30" s="50">
        <f t="shared" si="0"/>
        <v>0</v>
      </c>
      <c r="Y30" s="51">
        <f t="shared" si="2"/>
        <v>0</v>
      </c>
      <c r="Z30" s="51">
        <f t="shared" si="3"/>
        <v>0</v>
      </c>
      <c r="AA30" s="51">
        <f t="shared" si="4"/>
        <v>0</v>
      </c>
      <c r="AB30" s="51" t="str">
        <f t="shared" si="5"/>
        <v/>
      </c>
      <c r="AC30" s="51" t="str">
        <f t="shared" si="6"/>
        <v/>
      </c>
      <c r="AD30" s="51" t="str">
        <f t="shared" si="7"/>
        <v/>
      </c>
      <c r="AE30" s="51" t="str">
        <f t="shared" si="7"/>
        <v/>
      </c>
    </row>
    <row r="31" spans="1:31" s="51" customFormat="1" ht="33.75" customHeight="1">
      <c r="A31" s="52">
        <v>10</v>
      </c>
      <c r="B31" s="349"/>
      <c r="C31" s="350"/>
      <c r="D31" s="351"/>
      <c r="E31" s="45"/>
      <c r="F31" s="53"/>
      <c r="G31" s="53"/>
      <c r="H31" s="53"/>
      <c r="I31" s="53"/>
      <c r="J31" s="169"/>
      <c r="K31" s="162"/>
      <c r="L31" s="54"/>
      <c r="M31" s="183" t="b">
        <v>0</v>
      </c>
      <c r="N31" s="479"/>
      <c r="O31" s="480"/>
      <c r="P31" s="480"/>
      <c r="Q31" s="480"/>
      <c r="R31" s="183" t="b">
        <v>0</v>
      </c>
      <c r="S31" s="53"/>
      <c r="T31" s="48"/>
      <c r="U31" s="49"/>
      <c r="V31" s="50">
        <f t="shared" si="0"/>
        <v>0</v>
      </c>
      <c r="Y31" s="51">
        <f t="shared" si="2"/>
        <v>0</v>
      </c>
      <c r="Z31" s="51">
        <f t="shared" si="3"/>
        <v>0</v>
      </c>
      <c r="AA31" s="51">
        <f t="shared" si="4"/>
        <v>0</v>
      </c>
      <c r="AB31" s="51" t="str">
        <f t="shared" si="5"/>
        <v/>
      </c>
      <c r="AC31" s="51" t="str">
        <f t="shared" si="6"/>
        <v/>
      </c>
      <c r="AD31" s="51" t="str">
        <f t="shared" si="7"/>
        <v/>
      </c>
      <c r="AE31" s="51" t="str">
        <f t="shared" si="7"/>
        <v/>
      </c>
    </row>
    <row r="32" spans="1:31" s="51" customFormat="1" ht="33.75" customHeight="1">
      <c r="A32" s="52">
        <v>11</v>
      </c>
      <c r="B32" s="349"/>
      <c r="C32" s="350"/>
      <c r="D32" s="351"/>
      <c r="E32" s="45"/>
      <c r="F32" s="53"/>
      <c r="G32" s="53"/>
      <c r="H32" s="53"/>
      <c r="I32" s="53"/>
      <c r="J32" s="169"/>
      <c r="K32" s="162"/>
      <c r="L32" s="54"/>
      <c r="M32" s="183" t="b">
        <v>0</v>
      </c>
      <c r="N32" s="479"/>
      <c r="O32" s="480"/>
      <c r="P32" s="480"/>
      <c r="Q32" s="480"/>
      <c r="R32" s="183" t="b">
        <v>0</v>
      </c>
      <c r="S32" s="53"/>
      <c r="T32" s="55" t="b">
        <v>1</v>
      </c>
      <c r="U32" s="56"/>
      <c r="V32" s="50">
        <f t="shared" si="0"/>
        <v>0</v>
      </c>
      <c r="Y32" s="51">
        <f t="shared" si="2"/>
        <v>0</v>
      </c>
      <c r="Z32" s="51">
        <f t="shared" si="3"/>
        <v>0</v>
      </c>
      <c r="AA32" s="51">
        <f t="shared" si="4"/>
        <v>0</v>
      </c>
      <c r="AB32" s="51" t="str">
        <f t="shared" si="5"/>
        <v/>
      </c>
      <c r="AC32" s="51" t="str">
        <f t="shared" si="6"/>
        <v/>
      </c>
      <c r="AD32" s="51" t="str">
        <f t="shared" si="7"/>
        <v/>
      </c>
      <c r="AE32" s="51" t="str">
        <f t="shared" si="7"/>
        <v/>
      </c>
    </row>
    <row r="33" spans="1:31" s="51" customFormat="1" ht="33.75" customHeight="1">
      <c r="A33" s="52">
        <v>12</v>
      </c>
      <c r="B33" s="349"/>
      <c r="C33" s="350"/>
      <c r="D33" s="351"/>
      <c r="E33" s="45"/>
      <c r="F33" s="53"/>
      <c r="G33" s="53"/>
      <c r="H33" s="53"/>
      <c r="I33" s="53"/>
      <c r="J33" s="169"/>
      <c r="K33" s="162"/>
      <c r="L33" s="54"/>
      <c r="M33" s="183" t="b">
        <v>0</v>
      </c>
      <c r="N33" s="479"/>
      <c r="O33" s="480"/>
      <c r="P33" s="480"/>
      <c r="Q33" s="480"/>
      <c r="R33" s="183" t="b">
        <v>0</v>
      </c>
      <c r="S33" s="53"/>
      <c r="T33" s="55"/>
      <c r="U33" s="56"/>
      <c r="V33" s="50">
        <f t="shared" si="0"/>
        <v>0</v>
      </c>
      <c r="Y33" s="51">
        <f t="shared" si="2"/>
        <v>0</v>
      </c>
      <c r="Z33" s="51">
        <f t="shared" si="3"/>
        <v>0</v>
      </c>
      <c r="AA33" s="51">
        <f t="shared" si="4"/>
        <v>0</v>
      </c>
      <c r="AB33" s="51" t="str">
        <f t="shared" si="5"/>
        <v/>
      </c>
      <c r="AC33" s="51" t="str">
        <f t="shared" si="6"/>
        <v/>
      </c>
      <c r="AD33" s="51" t="str">
        <f t="shared" si="7"/>
        <v/>
      </c>
      <c r="AE33" s="51" t="str">
        <f t="shared" si="7"/>
        <v/>
      </c>
    </row>
    <row r="34" spans="1:31" s="51" customFormat="1" ht="33.75" customHeight="1">
      <c r="A34" s="52">
        <v>13</v>
      </c>
      <c r="B34" s="349"/>
      <c r="C34" s="350"/>
      <c r="D34" s="351"/>
      <c r="E34" s="45"/>
      <c r="F34" s="53"/>
      <c r="G34" s="53"/>
      <c r="H34" s="53"/>
      <c r="I34" s="53"/>
      <c r="J34" s="169"/>
      <c r="K34" s="162"/>
      <c r="L34" s="54"/>
      <c r="M34" s="183" t="b">
        <v>0</v>
      </c>
      <c r="N34" s="479"/>
      <c r="O34" s="480"/>
      <c r="P34" s="480"/>
      <c r="Q34" s="480"/>
      <c r="R34" s="183" t="b">
        <v>0</v>
      </c>
      <c r="S34" s="53"/>
      <c r="T34" s="55"/>
      <c r="U34" s="56"/>
      <c r="V34" s="50">
        <f t="shared" si="0"/>
        <v>0</v>
      </c>
      <c r="Y34" s="51">
        <f t="shared" si="2"/>
        <v>0</v>
      </c>
      <c r="Z34" s="51">
        <f t="shared" si="3"/>
        <v>0</v>
      </c>
      <c r="AA34" s="51">
        <f t="shared" si="4"/>
        <v>0</v>
      </c>
      <c r="AB34" s="51" t="str">
        <f t="shared" si="5"/>
        <v/>
      </c>
      <c r="AC34" s="51" t="str">
        <f t="shared" si="6"/>
        <v/>
      </c>
      <c r="AD34" s="51" t="str">
        <f t="shared" si="7"/>
        <v/>
      </c>
      <c r="AE34" s="51" t="str">
        <f t="shared" si="7"/>
        <v/>
      </c>
    </row>
    <row r="35" spans="1:31" s="51" customFormat="1" ht="33.75" customHeight="1">
      <c r="A35" s="52">
        <v>14</v>
      </c>
      <c r="B35" s="349"/>
      <c r="C35" s="350"/>
      <c r="D35" s="351"/>
      <c r="E35" s="45"/>
      <c r="F35" s="53"/>
      <c r="G35" s="53"/>
      <c r="H35" s="53"/>
      <c r="I35" s="53"/>
      <c r="J35" s="169"/>
      <c r="K35" s="162"/>
      <c r="L35" s="54"/>
      <c r="M35" s="183" t="b">
        <v>0</v>
      </c>
      <c r="N35" s="479"/>
      <c r="O35" s="480"/>
      <c r="P35" s="480"/>
      <c r="Q35" s="480"/>
      <c r="R35" s="183" t="b">
        <v>0</v>
      </c>
      <c r="S35" s="53"/>
      <c r="T35" s="55" t="b">
        <v>1</v>
      </c>
      <c r="U35" s="56"/>
      <c r="V35" s="50">
        <f t="shared" si="0"/>
        <v>0</v>
      </c>
      <c r="Y35" s="51">
        <f t="shared" si="2"/>
        <v>0</v>
      </c>
      <c r="Z35" s="51">
        <f t="shared" si="3"/>
        <v>0</v>
      </c>
      <c r="AA35" s="51">
        <f t="shared" si="4"/>
        <v>0</v>
      </c>
      <c r="AB35" s="51" t="str">
        <f t="shared" si="5"/>
        <v/>
      </c>
      <c r="AC35" s="51" t="str">
        <f t="shared" si="6"/>
        <v/>
      </c>
      <c r="AD35" s="51" t="str">
        <f t="shared" si="7"/>
        <v/>
      </c>
      <c r="AE35" s="51" t="str">
        <f t="shared" si="7"/>
        <v/>
      </c>
    </row>
    <row r="36" spans="1:31" s="51" customFormat="1" ht="33.75" customHeight="1">
      <c r="A36" s="52">
        <v>15</v>
      </c>
      <c r="B36" s="349"/>
      <c r="C36" s="350"/>
      <c r="D36" s="351"/>
      <c r="E36" s="45"/>
      <c r="F36" s="53"/>
      <c r="G36" s="53"/>
      <c r="H36" s="53"/>
      <c r="I36" s="53"/>
      <c r="J36" s="169"/>
      <c r="K36" s="162"/>
      <c r="L36" s="166"/>
      <c r="M36" s="183" t="b">
        <v>0</v>
      </c>
      <c r="N36" s="485"/>
      <c r="O36" s="486"/>
      <c r="P36" s="486"/>
      <c r="Q36" s="487"/>
      <c r="R36" s="183" t="b">
        <v>0</v>
      </c>
      <c r="S36" s="53"/>
      <c r="T36" s="55"/>
      <c r="U36" s="56"/>
      <c r="V36" s="50">
        <f t="shared" si="0"/>
        <v>0</v>
      </c>
      <c r="Y36" s="51">
        <f t="shared" si="2"/>
        <v>0</v>
      </c>
      <c r="Z36" s="51">
        <f t="shared" si="3"/>
        <v>0</v>
      </c>
      <c r="AA36" s="51">
        <f t="shared" si="4"/>
        <v>0</v>
      </c>
      <c r="AB36" s="51" t="str">
        <f t="shared" si="5"/>
        <v/>
      </c>
      <c r="AC36" s="51" t="str">
        <f t="shared" si="6"/>
        <v/>
      </c>
      <c r="AD36" s="51" t="str">
        <f t="shared" si="7"/>
        <v/>
      </c>
      <c r="AE36" s="51" t="str">
        <f t="shared" si="7"/>
        <v/>
      </c>
    </row>
    <row r="37" spans="1:31" s="51" customFormat="1" ht="33.75" customHeight="1">
      <c r="A37" s="52">
        <v>16</v>
      </c>
      <c r="B37" s="349"/>
      <c r="C37" s="350"/>
      <c r="D37" s="351"/>
      <c r="E37" s="45"/>
      <c r="F37" s="53"/>
      <c r="G37" s="53"/>
      <c r="H37" s="53"/>
      <c r="I37" s="53"/>
      <c r="J37" s="169"/>
      <c r="K37" s="162"/>
      <c r="L37" s="166"/>
      <c r="M37" s="183" t="b">
        <v>0</v>
      </c>
      <c r="N37" s="479"/>
      <c r="O37" s="480"/>
      <c r="P37" s="480"/>
      <c r="Q37" s="480"/>
      <c r="R37" s="183" t="b">
        <v>0</v>
      </c>
      <c r="S37" s="53"/>
      <c r="T37" s="55"/>
      <c r="U37" s="56"/>
      <c r="V37" s="50">
        <f t="shared" si="0"/>
        <v>0</v>
      </c>
      <c r="Y37" s="51">
        <f t="shared" si="2"/>
        <v>0</v>
      </c>
      <c r="Z37" s="51">
        <f t="shared" si="3"/>
        <v>0</v>
      </c>
      <c r="AA37" s="51">
        <f t="shared" si="4"/>
        <v>0</v>
      </c>
      <c r="AB37" s="51" t="str">
        <f t="shared" si="5"/>
        <v/>
      </c>
      <c r="AC37" s="51" t="str">
        <f t="shared" si="6"/>
        <v/>
      </c>
      <c r="AD37" s="51" t="str">
        <f t="shared" si="7"/>
        <v/>
      </c>
      <c r="AE37" s="51" t="str">
        <f t="shared" si="7"/>
        <v/>
      </c>
    </row>
    <row r="38" spans="1:31" s="51" customFormat="1" ht="33.75" customHeight="1">
      <c r="A38" s="52">
        <v>17</v>
      </c>
      <c r="B38" s="349"/>
      <c r="C38" s="350"/>
      <c r="D38" s="351"/>
      <c r="E38" s="45"/>
      <c r="F38" s="53"/>
      <c r="G38" s="53"/>
      <c r="H38" s="53"/>
      <c r="I38" s="53"/>
      <c r="J38" s="169"/>
      <c r="K38" s="162"/>
      <c r="L38" s="166"/>
      <c r="M38" s="183" t="b">
        <v>0</v>
      </c>
      <c r="N38" s="479"/>
      <c r="O38" s="480"/>
      <c r="P38" s="480"/>
      <c r="Q38" s="480"/>
      <c r="R38" s="183" t="b">
        <v>0</v>
      </c>
      <c r="S38" s="53"/>
      <c r="T38" s="55"/>
      <c r="U38" s="56"/>
      <c r="V38" s="50">
        <f t="shared" si="0"/>
        <v>0</v>
      </c>
      <c r="Y38" s="51">
        <f t="shared" si="2"/>
        <v>0</v>
      </c>
      <c r="Z38" s="51">
        <f t="shared" si="3"/>
        <v>0</v>
      </c>
      <c r="AA38" s="51">
        <f t="shared" si="4"/>
        <v>0</v>
      </c>
      <c r="AB38" s="51" t="str">
        <f t="shared" si="5"/>
        <v/>
      </c>
      <c r="AC38" s="51" t="str">
        <f t="shared" si="6"/>
        <v/>
      </c>
      <c r="AD38" s="51" t="str">
        <f t="shared" si="7"/>
        <v/>
      </c>
      <c r="AE38" s="51" t="str">
        <f t="shared" si="7"/>
        <v/>
      </c>
    </row>
    <row r="39" spans="1:31" s="51" customFormat="1" ht="33.75" customHeight="1">
      <c r="A39" s="52">
        <v>18</v>
      </c>
      <c r="B39" s="349"/>
      <c r="C39" s="350"/>
      <c r="D39" s="351"/>
      <c r="E39" s="45"/>
      <c r="F39" s="53"/>
      <c r="G39" s="53"/>
      <c r="H39" s="53"/>
      <c r="I39" s="53"/>
      <c r="J39" s="169"/>
      <c r="K39" s="162"/>
      <c r="L39" s="166"/>
      <c r="M39" s="183" t="b">
        <v>0</v>
      </c>
      <c r="N39" s="479"/>
      <c r="O39" s="480"/>
      <c r="P39" s="480"/>
      <c r="Q39" s="480"/>
      <c r="R39" s="183" t="b">
        <v>0</v>
      </c>
      <c r="S39" s="53"/>
      <c r="T39" s="55"/>
      <c r="U39" s="56"/>
      <c r="V39" s="50">
        <f t="shared" si="0"/>
        <v>0</v>
      </c>
      <c r="Y39" s="51">
        <f t="shared" si="2"/>
        <v>0</v>
      </c>
      <c r="Z39" s="51">
        <f t="shared" si="3"/>
        <v>0</v>
      </c>
      <c r="AA39" s="51">
        <f t="shared" si="4"/>
        <v>0</v>
      </c>
      <c r="AB39" s="51" t="str">
        <f t="shared" si="5"/>
        <v/>
      </c>
      <c r="AC39" s="51" t="str">
        <f t="shared" si="6"/>
        <v/>
      </c>
      <c r="AD39" s="51" t="str">
        <f t="shared" si="7"/>
        <v/>
      </c>
      <c r="AE39" s="51" t="str">
        <f t="shared" si="7"/>
        <v/>
      </c>
    </row>
    <row r="40" spans="1:31" s="51" customFormat="1" ht="33.75" customHeight="1">
      <c r="A40" s="52">
        <v>19</v>
      </c>
      <c r="B40" s="349"/>
      <c r="C40" s="350"/>
      <c r="D40" s="351"/>
      <c r="E40" s="45"/>
      <c r="F40" s="53"/>
      <c r="G40" s="53"/>
      <c r="H40" s="53"/>
      <c r="I40" s="53"/>
      <c r="J40" s="169"/>
      <c r="K40" s="162"/>
      <c r="L40" s="166"/>
      <c r="M40" s="183" t="b">
        <v>0</v>
      </c>
      <c r="N40" s="479"/>
      <c r="O40" s="480"/>
      <c r="P40" s="480"/>
      <c r="Q40" s="480"/>
      <c r="R40" s="183" t="b">
        <v>0</v>
      </c>
      <c r="S40" s="53"/>
      <c r="T40" s="55"/>
      <c r="U40" s="56"/>
      <c r="V40" s="50">
        <f t="shared" si="0"/>
        <v>0</v>
      </c>
      <c r="Y40" s="51">
        <f t="shared" si="2"/>
        <v>0</v>
      </c>
      <c r="Z40" s="51">
        <f t="shared" si="3"/>
        <v>0</v>
      </c>
      <c r="AA40" s="51">
        <f t="shared" si="4"/>
        <v>0</v>
      </c>
      <c r="AB40" s="51" t="str">
        <f t="shared" si="5"/>
        <v/>
      </c>
      <c r="AC40" s="51" t="str">
        <f t="shared" si="6"/>
        <v/>
      </c>
      <c r="AD40" s="51" t="str">
        <f t="shared" si="7"/>
        <v/>
      </c>
      <c r="AE40" s="51" t="str">
        <f t="shared" si="7"/>
        <v/>
      </c>
    </row>
    <row r="41" spans="1:31" s="51" customFormat="1" ht="33.75" customHeight="1">
      <c r="A41" s="52">
        <v>20</v>
      </c>
      <c r="B41" s="349"/>
      <c r="C41" s="350"/>
      <c r="D41" s="351"/>
      <c r="E41" s="45"/>
      <c r="F41" s="53"/>
      <c r="G41" s="53"/>
      <c r="H41" s="53"/>
      <c r="I41" s="53"/>
      <c r="J41" s="169"/>
      <c r="K41" s="162"/>
      <c r="L41" s="166"/>
      <c r="M41" s="183" t="b">
        <v>0</v>
      </c>
      <c r="N41" s="479"/>
      <c r="O41" s="480"/>
      <c r="P41" s="480"/>
      <c r="Q41" s="480"/>
      <c r="R41" s="183" t="b">
        <v>0</v>
      </c>
      <c r="S41" s="53"/>
      <c r="T41" s="55"/>
      <c r="U41" s="56"/>
      <c r="V41" s="50">
        <f t="shared" si="0"/>
        <v>0</v>
      </c>
      <c r="Y41" s="51">
        <f t="shared" si="2"/>
        <v>0</v>
      </c>
      <c r="Z41" s="51">
        <f t="shared" si="3"/>
        <v>0</v>
      </c>
      <c r="AA41" s="51">
        <f t="shared" si="4"/>
        <v>0</v>
      </c>
      <c r="AB41" s="51" t="str">
        <f t="shared" si="5"/>
        <v/>
      </c>
      <c r="AC41" s="51" t="str">
        <f t="shared" si="6"/>
        <v/>
      </c>
      <c r="AD41" s="51" t="str">
        <f t="shared" si="7"/>
        <v/>
      </c>
      <c r="AE41" s="51" t="str">
        <f t="shared" si="7"/>
        <v/>
      </c>
    </row>
    <row r="42" spans="1:31" s="51" customFormat="1" ht="33.75" customHeight="1">
      <c r="A42" s="52">
        <v>21</v>
      </c>
      <c r="B42" s="349"/>
      <c r="C42" s="350"/>
      <c r="D42" s="351"/>
      <c r="E42" s="45"/>
      <c r="F42" s="53"/>
      <c r="G42" s="53"/>
      <c r="H42" s="53"/>
      <c r="I42" s="53"/>
      <c r="J42" s="169"/>
      <c r="K42" s="162"/>
      <c r="L42" s="166"/>
      <c r="M42" s="183" t="b">
        <v>0</v>
      </c>
      <c r="N42" s="479"/>
      <c r="O42" s="480"/>
      <c r="P42" s="480"/>
      <c r="Q42" s="480"/>
      <c r="R42" s="183" t="b">
        <v>0</v>
      </c>
      <c r="S42" s="53"/>
      <c r="T42" s="55"/>
      <c r="U42" s="56"/>
      <c r="V42" s="50">
        <f t="shared" si="0"/>
        <v>0</v>
      </c>
      <c r="Y42" s="51">
        <f t="shared" si="2"/>
        <v>0</v>
      </c>
      <c r="Z42" s="51">
        <f t="shared" si="3"/>
        <v>0</v>
      </c>
      <c r="AA42" s="51">
        <f t="shared" si="4"/>
        <v>0</v>
      </c>
      <c r="AB42" s="51" t="str">
        <f t="shared" si="5"/>
        <v/>
      </c>
      <c r="AC42" s="51" t="str">
        <f t="shared" si="6"/>
        <v/>
      </c>
      <c r="AD42" s="51" t="str">
        <f t="shared" si="7"/>
        <v/>
      </c>
      <c r="AE42" s="51" t="str">
        <f t="shared" si="7"/>
        <v/>
      </c>
    </row>
    <row r="43" spans="1:31" s="51" customFormat="1" ht="33.75" customHeight="1">
      <c r="A43" s="52">
        <v>22</v>
      </c>
      <c r="B43" s="349"/>
      <c r="C43" s="350"/>
      <c r="D43" s="351"/>
      <c r="E43" s="45"/>
      <c r="F43" s="53"/>
      <c r="G43" s="53"/>
      <c r="H43" s="53"/>
      <c r="I43" s="53"/>
      <c r="J43" s="169"/>
      <c r="K43" s="162"/>
      <c r="L43" s="166"/>
      <c r="M43" s="183" t="b">
        <v>0</v>
      </c>
      <c r="N43" s="479"/>
      <c r="O43" s="480"/>
      <c r="P43" s="480"/>
      <c r="Q43" s="480"/>
      <c r="R43" s="183" t="b">
        <v>0</v>
      </c>
      <c r="S43" s="53"/>
      <c r="T43" s="55"/>
      <c r="U43" s="56"/>
      <c r="V43" s="50">
        <f t="shared" si="0"/>
        <v>0</v>
      </c>
      <c r="Y43" s="51">
        <f t="shared" si="2"/>
        <v>0</v>
      </c>
      <c r="Z43" s="51">
        <f t="shared" si="3"/>
        <v>0</v>
      </c>
      <c r="AA43" s="51">
        <f t="shared" si="4"/>
        <v>0</v>
      </c>
      <c r="AB43" s="51" t="str">
        <f t="shared" si="5"/>
        <v/>
      </c>
      <c r="AC43" s="51" t="str">
        <f t="shared" si="6"/>
        <v/>
      </c>
      <c r="AD43" s="51" t="str">
        <f t="shared" si="7"/>
        <v/>
      </c>
      <c r="AE43" s="51" t="str">
        <f t="shared" si="7"/>
        <v/>
      </c>
    </row>
    <row r="44" spans="1:31" s="51" customFormat="1" ht="33.75" customHeight="1">
      <c r="A44" s="52">
        <v>23</v>
      </c>
      <c r="B44" s="349"/>
      <c r="C44" s="350"/>
      <c r="D44" s="351"/>
      <c r="E44" s="45"/>
      <c r="F44" s="53"/>
      <c r="G44" s="53"/>
      <c r="H44" s="53"/>
      <c r="I44" s="53"/>
      <c r="J44" s="169"/>
      <c r="K44" s="162"/>
      <c r="L44" s="166"/>
      <c r="M44" s="183" t="b">
        <v>0</v>
      </c>
      <c r="N44" s="479"/>
      <c r="O44" s="480"/>
      <c r="P44" s="480"/>
      <c r="Q44" s="480"/>
      <c r="R44" s="183" t="b">
        <v>0</v>
      </c>
      <c r="S44" s="53"/>
      <c r="T44" s="55"/>
      <c r="U44" s="56"/>
      <c r="V44" s="50">
        <f t="shared" si="0"/>
        <v>0</v>
      </c>
      <c r="Y44" s="51">
        <f t="shared" si="2"/>
        <v>0</v>
      </c>
      <c r="Z44" s="51">
        <f t="shared" si="3"/>
        <v>0</v>
      </c>
      <c r="AA44" s="51">
        <f t="shared" si="4"/>
        <v>0</v>
      </c>
      <c r="AB44" s="51" t="str">
        <f t="shared" si="5"/>
        <v/>
      </c>
      <c r="AC44" s="51" t="str">
        <f t="shared" si="6"/>
        <v/>
      </c>
      <c r="AD44" s="51" t="str">
        <f t="shared" si="7"/>
        <v/>
      </c>
      <c r="AE44" s="51" t="str">
        <f t="shared" si="7"/>
        <v/>
      </c>
    </row>
    <row r="45" spans="1:31" s="51" customFormat="1" ht="33.75" customHeight="1">
      <c r="A45" s="52">
        <v>24</v>
      </c>
      <c r="B45" s="349"/>
      <c r="C45" s="350"/>
      <c r="D45" s="351"/>
      <c r="E45" s="45"/>
      <c r="F45" s="53"/>
      <c r="G45" s="53"/>
      <c r="H45" s="53"/>
      <c r="I45" s="53"/>
      <c r="J45" s="169"/>
      <c r="K45" s="162"/>
      <c r="L45" s="166"/>
      <c r="M45" s="183" t="b">
        <v>0</v>
      </c>
      <c r="N45" s="479"/>
      <c r="O45" s="480"/>
      <c r="P45" s="480"/>
      <c r="Q45" s="480"/>
      <c r="R45" s="183" t="b">
        <v>0</v>
      </c>
      <c r="S45" s="53"/>
      <c r="T45" s="55" t="b">
        <v>1</v>
      </c>
      <c r="U45" s="56"/>
      <c r="V45" s="50">
        <f t="shared" si="0"/>
        <v>0</v>
      </c>
      <c r="Y45" s="51">
        <f t="shared" si="2"/>
        <v>0</v>
      </c>
      <c r="Z45" s="51">
        <f t="shared" si="3"/>
        <v>0</v>
      </c>
      <c r="AA45" s="51">
        <f t="shared" si="4"/>
        <v>0</v>
      </c>
      <c r="AB45" s="51" t="str">
        <f t="shared" si="5"/>
        <v/>
      </c>
      <c r="AC45" s="51" t="str">
        <f t="shared" si="6"/>
        <v/>
      </c>
      <c r="AD45" s="51" t="str">
        <f t="shared" si="7"/>
        <v/>
      </c>
      <c r="AE45" s="51" t="str">
        <f t="shared" si="7"/>
        <v/>
      </c>
    </row>
    <row r="46" spans="1:31" s="51" customFormat="1" ht="33.75" customHeight="1">
      <c r="A46" s="52">
        <v>25</v>
      </c>
      <c r="B46" s="349"/>
      <c r="C46" s="350"/>
      <c r="D46" s="351"/>
      <c r="E46" s="45"/>
      <c r="F46" s="53"/>
      <c r="G46" s="53"/>
      <c r="H46" s="53"/>
      <c r="I46" s="53"/>
      <c r="J46" s="169"/>
      <c r="K46" s="162"/>
      <c r="L46" s="166"/>
      <c r="M46" s="183" t="b">
        <v>0</v>
      </c>
      <c r="N46" s="479"/>
      <c r="O46" s="480"/>
      <c r="P46" s="480"/>
      <c r="Q46" s="480"/>
      <c r="R46" s="183" t="b">
        <v>0</v>
      </c>
      <c r="S46" s="53"/>
      <c r="T46" s="55"/>
      <c r="U46" s="56"/>
      <c r="V46" s="50">
        <f t="shared" si="0"/>
        <v>0</v>
      </c>
      <c r="Y46" s="51">
        <f t="shared" si="2"/>
        <v>0</v>
      </c>
      <c r="Z46" s="51">
        <f t="shared" si="3"/>
        <v>0</v>
      </c>
      <c r="AA46" s="51">
        <f t="shared" si="4"/>
        <v>0</v>
      </c>
      <c r="AB46" s="51" t="str">
        <f t="shared" si="5"/>
        <v/>
      </c>
      <c r="AC46" s="51" t="str">
        <f t="shared" si="6"/>
        <v/>
      </c>
      <c r="AD46" s="51" t="str">
        <f t="shared" si="7"/>
        <v/>
      </c>
      <c r="AE46" s="51" t="str">
        <f t="shared" si="7"/>
        <v/>
      </c>
    </row>
    <row r="47" spans="1:31" s="51" customFormat="1" ht="33.75" customHeight="1">
      <c r="A47" s="52">
        <v>26</v>
      </c>
      <c r="B47" s="349"/>
      <c r="C47" s="350"/>
      <c r="D47" s="351"/>
      <c r="E47" s="45"/>
      <c r="F47" s="53"/>
      <c r="G47" s="53"/>
      <c r="H47" s="53"/>
      <c r="I47" s="53"/>
      <c r="J47" s="169"/>
      <c r="K47" s="162"/>
      <c r="L47" s="166"/>
      <c r="M47" s="183" t="b">
        <v>0</v>
      </c>
      <c r="N47" s="479"/>
      <c r="O47" s="480"/>
      <c r="P47" s="480"/>
      <c r="Q47" s="480"/>
      <c r="R47" s="183" t="b">
        <v>0</v>
      </c>
      <c r="S47" s="53"/>
      <c r="T47" s="55"/>
      <c r="U47" s="56"/>
      <c r="V47" s="50">
        <f t="shared" si="0"/>
        <v>0</v>
      </c>
      <c r="Y47" s="51">
        <f t="shared" si="2"/>
        <v>0</v>
      </c>
      <c r="Z47" s="51">
        <f t="shared" si="3"/>
        <v>0</v>
      </c>
      <c r="AA47" s="51">
        <f t="shared" si="4"/>
        <v>0</v>
      </c>
      <c r="AB47" s="51" t="str">
        <f t="shared" si="5"/>
        <v/>
      </c>
      <c r="AC47" s="51" t="str">
        <f t="shared" si="6"/>
        <v/>
      </c>
      <c r="AD47" s="51" t="str">
        <f t="shared" si="7"/>
        <v/>
      </c>
      <c r="AE47" s="51" t="str">
        <f t="shared" si="7"/>
        <v/>
      </c>
    </row>
    <row r="48" spans="1:31" s="51" customFormat="1" ht="33.75" customHeight="1">
      <c r="A48" s="52">
        <v>27</v>
      </c>
      <c r="B48" s="349"/>
      <c r="C48" s="350"/>
      <c r="D48" s="351"/>
      <c r="E48" s="45"/>
      <c r="F48" s="53"/>
      <c r="G48" s="53"/>
      <c r="H48" s="53"/>
      <c r="I48" s="53"/>
      <c r="J48" s="169"/>
      <c r="K48" s="162"/>
      <c r="L48" s="166"/>
      <c r="M48" s="183" t="b">
        <v>0</v>
      </c>
      <c r="N48" s="479"/>
      <c r="O48" s="480"/>
      <c r="P48" s="480"/>
      <c r="Q48" s="480"/>
      <c r="R48" s="183" t="b">
        <v>0</v>
      </c>
      <c r="S48" s="53"/>
      <c r="T48" s="55"/>
      <c r="U48" s="56"/>
      <c r="V48" s="50">
        <f t="shared" si="0"/>
        <v>0</v>
      </c>
      <c r="Y48" s="51">
        <f t="shared" si="2"/>
        <v>0</v>
      </c>
      <c r="Z48" s="51">
        <f t="shared" si="3"/>
        <v>0</v>
      </c>
      <c r="AA48" s="51">
        <f t="shared" si="4"/>
        <v>0</v>
      </c>
      <c r="AB48" s="51" t="str">
        <f t="shared" si="5"/>
        <v/>
      </c>
      <c r="AC48" s="51" t="str">
        <f t="shared" si="6"/>
        <v/>
      </c>
      <c r="AD48" s="51" t="str">
        <f t="shared" si="7"/>
        <v/>
      </c>
      <c r="AE48" s="51" t="str">
        <f t="shared" si="7"/>
        <v/>
      </c>
    </row>
    <row r="49" spans="1:31" s="51" customFormat="1" ht="33.75" customHeight="1">
      <c r="A49" s="52">
        <v>28</v>
      </c>
      <c r="B49" s="349"/>
      <c r="C49" s="350"/>
      <c r="D49" s="351"/>
      <c r="E49" s="45"/>
      <c r="F49" s="53"/>
      <c r="G49" s="53"/>
      <c r="H49" s="53"/>
      <c r="I49" s="53"/>
      <c r="J49" s="169"/>
      <c r="K49" s="162"/>
      <c r="L49" s="166"/>
      <c r="M49" s="183" t="b">
        <v>0</v>
      </c>
      <c r="N49" s="479"/>
      <c r="O49" s="480"/>
      <c r="P49" s="480"/>
      <c r="Q49" s="480"/>
      <c r="R49" s="183" t="b">
        <v>0</v>
      </c>
      <c r="S49" s="53"/>
      <c r="T49" s="55"/>
      <c r="U49" s="56"/>
      <c r="V49" s="50">
        <f t="shared" si="0"/>
        <v>0</v>
      </c>
      <c r="Y49" s="51">
        <f t="shared" si="2"/>
        <v>0</v>
      </c>
      <c r="Z49" s="51">
        <f t="shared" si="3"/>
        <v>0</v>
      </c>
      <c r="AA49" s="51">
        <f t="shared" si="4"/>
        <v>0</v>
      </c>
      <c r="AB49" s="51" t="str">
        <f t="shared" si="5"/>
        <v/>
      </c>
      <c r="AC49" s="51" t="str">
        <f t="shared" si="6"/>
        <v/>
      </c>
      <c r="AD49" s="51" t="str">
        <f t="shared" si="7"/>
        <v/>
      </c>
      <c r="AE49" s="51" t="str">
        <f t="shared" si="7"/>
        <v/>
      </c>
    </row>
    <row r="50" spans="1:31" s="51" customFormat="1" ht="33.75" customHeight="1">
      <c r="A50" s="52">
        <v>29</v>
      </c>
      <c r="B50" s="349"/>
      <c r="C50" s="350"/>
      <c r="D50" s="351"/>
      <c r="E50" s="45"/>
      <c r="F50" s="53"/>
      <c r="G50" s="53"/>
      <c r="H50" s="53"/>
      <c r="I50" s="53"/>
      <c r="J50" s="169"/>
      <c r="K50" s="162"/>
      <c r="L50" s="166"/>
      <c r="M50" s="183" t="b">
        <v>0</v>
      </c>
      <c r="N50" s="479"/>
      <c r="O50" s="480"/>
      <c r="P50" s="480"/>
      <c r="Q50" s="480"/>
      <c r="R50" s="183" t="b">
        <v>0</v>
      </c>
      <c r="S50" s="53"/>
      <c r="T50" s="55"/>
      <c r="U50" s="56"/>
      <c r="V50" s="50">
        <f t="shared" si="0"/>
        <v>0</v>
      </c>
      <c r="Y50" s="51">
        <f t="shared" si="2"/>
        <v>0</v>
      </c>
      <c r="Z50" s="51">
        <f t="shared" si="3"/>
        <v>0</v>
      </c>
      <c r="AA50" s="51">
        <f t="shared" si="4"/>
        <v>0</v>
      </c>
      <c r="AB50" s="51" t="str">
        <f t="shared" si="5"/>
        <v/>
      </c>
      <c r="AC50" s="51" t="str">
        <f t="shared" si="6"/>
        <v/>
      </c>
      <c r="AD50" s="51" t="str">
        <f t="shared" si="7"/>
        <v/>
      </c>
      <c r="AE50" s="51" t="str">
        <f t="shared" si="7"/>
        <v/>
      </c>
    </row>
    <row r="51" spans="1:31" s="51" customFormat="1" ht="33.75" customHeight="1">
      <c r="A51" s="52">
        <v>30</v>
      </c>
      <c r="B51" s="349"/>
      <c r="C51" s="350"/>
      <c r="D51" s="351"/>
      <c r="E51" s="45"/>
      <c r="F51" s="53"/>
      <c r="G51" s="53"/>
      <c r="H51" s="53"/>
      <c r="I51" s="53"/>
      <c r="J51" s="169"/>
      <c r="K51" s="162"/>
      <c r="L51" s="166"/>
      <c r="M51" s="183" t="b">
        <v>0</v>
      </c>
      <c r="N51" s="479"/>
      <c r="O51" s="480"/>
      <c r="P51" s="480"/>
      <c r="Q51" s="480"/>
      <c r="R51" s="183" t="b">
        <v>0</v>
      </c>
      <c r="S51" s="53"/>
      <c r="T51" s="55"/>
      <c r="U51" s="56"/>
      <c r="V51" s="50">
        <f t="shared" si="0"/>
        <v>0</v>
      </c>
      <c r="Y51" s="51">
        <f t="shared" si="2"/>
        <v>0</v>
      </c>
      <c r="Z51" s="51">
        <f t="shared" si="3"/>
        <v>0</v>
      </c>
      <c r="AA51" s="51">
        <f t="shared" si="4"/>
        <v>0</v>
      </c>
      <c r="AB51" s="51" t="str">
        <f t="shared" si="5"/>
        <v/>
      </c>
      <c r="AC51" s="51" t="str">
        <f t="shared" si="6"/>
        <v/>
      </c>
      <c r="AD51" s="51" t="str">
        <f t="shared" si="7"/>
        <v/>
      </c>
      <c r="AE51" s="51" t="str">
        <f t="shared" si="7"/>
        <v/>
      </c>
    </row>
    <row r="52" spans="1:31" s="51" customFormat="1" ht="33.75" customHeight="1">
      <c r="A52" s="52">
        <v>31</v>
      </c>
      <c r="B52" s="349"/>
      <c r="C52" s="350"/>
      <c r="D52" s="351"/>
      <c r="E52" s="45"/>
      <c r="F52" s="53"/>
      <c r="G52" s="53"/>
      <c r="H52" s="53"/>
      <c r="I52" s="53"/>
      <c r="J52" s="169"/>
      <c r="K52" s="162"/>
      <c r="L52" s="166"/>
      <c r="M52" s="183" t="b">
        <v>0</v>
      </c>
      <c r="N52" s="479"/>
      <c r="O52" s="480"/>
      <c r="P52" s="480"/>
      <c r="Q52" s="480"/>
      <c r="R52" s="183" t="b">
        <v>0</v>
      </c>
      <c r="S52" s="53"/>
      <c r="T52" s="55"/>
      <c r="U52" s="56"/>
      <c r="V52" s="50">
        <f t="shared" si="0"/>
        <v>0</v>
      </c>
      <c r="Y52" s="51">
        <f t="shared" si="2"/>
        <v>0</v>
      </c>
      <c r="Z52" s="51">
        <f t="shared" si="3"/>
        <v>0</v>
      </c>
      <c r="AA52" s="51">
        <f t="shared" si="4"/>
        <v>0</v>
      </c>
      <c r="AB52" s="51" t="str">
        <f t="shared" si="5"/>
        <v/>
      </c>
      <c r="AC52" s="51" t="str">
        <f t="shared" si="6"/>
        <v/>
      </c>
      <c r="AD52" s="51" t="str">
        <f t="shared" si="7"/>
        <v/>
      </c>
      <c r="AE52" s="51" t="str">
        <f t="shared" si="7"/>
        <v/>
      </c>
    </row>
    <row r="53" spans="1:31" s="51" customFormat="1" ht="33.75" customHeight="1">
      <c r="A53" s="52">
        <v>32</v>
      </c>
      <c r="B53" s="349"/>
      <c r="C53" s="350"/>
      <c r="D53" s="351"/>
      <c r="E53" s="45"/>
      <c r="F53" s="53"/>
      <c r="G53" s="53"/>
      <c r="H53" s="53"/>
      <c r="I53" s="53"/>
      <c r="J53" s="169"/>
      <c r="K53" s="162"/>
      <c r="L53" s="166"/>
      <c r="M53" s="183" t="b">
        <v>0</v>
      </c>
      <c r="N53" s="479"/>
      <c r="O53" s="480"/>
      <c r="P53" s="480"/>
      <c r="Q53" s="480"/>
      <c r="R53" s="183" t="b">
        <v>0</v>
      </c>
      <c r="S53" s="53"/>
      <c r="T53" s="55"/>
      <c r="U53" s="56"/>
      <c r="V53" s="50">
        <f t="shared" si="0"/>
        <v>0</v>
      </c>
      <c r="Y53" s="51">
        <f t="shared" si="2"/>
        <v>0</v>
      </c>
      <c r="Z53" s="51">
        <f t="shared" si="3"/>
        <v>0</v>
      </c>
      <c r="AA53" s="51">
        <f t="shared" si="4"/>
        <v>0</v>
      </c>
      <c r="AB53" s="51" t="str">
        <f t="shared" si="5"/>
        <v/>
      </c>
      <c r="AC53" s="51" t="str">
        <f t="shared" si="6"/>
        <v/>
      </c>
      <c r="AD53" s="51" t="str">
        <f t="shared" si="7"/>
        <v/>
      </c>
      <c r="AE53" s="51" t="str">
        <f t="shared" si="7"/>
        <v/>
      </c>
    </row>
    <row r="54" spans="1:31" s="51" customFormat="1" ht="33.75" customHeight="1">
      <c r="A54" s="52">
        <v>33</v>
      </c>
      <c r="B54" s="349"/>
      <c r="C54" s="350"/>
      <c r="D54" s="351"/>
      <c r="E54" s="45"/>
      <c r="F54" s="53"/>
      <c r="G54" s="53"/>
      <c r="H54" s="53"/>
      <c r="I54" s="53"/>
      <c r="J54" s="169"/>
      <c r="K54" s="162"/>
      <c r="L54" s="166"/>
      <c r="M54" s="183" t="b">
        <v>0</v>
      </c>
      <c r="N54" s="479"/>
      <c r="O54" s="480"/>
      <c r="P54" s="480"/>
      <c r="Q54" s="480"/>
      <c r="R54" s="183" t="b">
        <v>0</v>
      </c>
      <c r="S54" s="53"/>
      <c r="T54" s="55"/>
      <c r="U54" s="56"/>
      <c r="V54" s="50">
        <f t="shared" si="0"/>
        <v>0</v>
      </c>
      <c r="Y54" s="51">
        <f t="shared" si="2"/>
        <v>0</v>
      </c>
      <c r="Z54" s="51">
        <f t="shared" si="3"/>
        <v>0</v>
      </c>
      <c r="AA54" s="51">
        <f t="shared" si="4"/>
        <v>0</v>
      </c>
      <c r="AB54" s="51" t="str">
        <f t="shared" si="5"/>
        <v/>
      </c>
      <c r="AC54" s="51" t="str">
        <f t="shared" si="6"/>
        <v/>
      </c>
      <c r="AD54" s="51" t="str">
        <f t="shared" si="7"/>
        <v/>
      </c>
      <c r="AE54" s="51" t="str">
        <f t="shared" si="7"/>
        <v/>
      </c>
    </row>
    <row r="55" spans="1:31" s="51" customFormat="1" ht="33.75" customHeight="1">
      <c r="A55" s="52">
        <v>34</v>
      </c>
      <c r="B55" s="349"/>
      <c r="C55" s="350"/>
      <c r="D55" s="351"/>
      <c r="E55" s="45"/>
      <c r="F55" s="53"/>
      <c r="G55" s="53"/>
      <c r="H55" s="53"/>
      <c r="I55" s="53"/>
      <c r="J55" s="169"/>
      <c r="K55" s="162"/>
      <c r="L55" s="166"/>
      <c r="M55" s="183" t="b">
        <v>0</v>
      </c>
      <c r="N55" s="479"/>
      <c r="O55" s="480"/>
      <c r="P55" s="480"/>
      <c r="Q55" s="480"/>
      <c r="R55" s="183" t="b">
        <v>0</v>
      </c>
      <c r="S55" s="53"/>
      <c r="T55" s="55"/>
      <c r="U55" s="56"/>
      <c r="V55" s="50">
        <f t="shared" si="0"/>
        <v>0</v>
      </c>
      <c r="Y55" s="51">
        <f t="shared" si="2"/>
        <v>0</v>
      </c>
      <c r="Z55" s="51">
        <f t="shared" si="3"/>
        <v>0</v>
      </c>
      <c r="AA55" s="51">
        <f t="shared" si="4"/>
        <v>0</v>
      </c>
      <c r="AB55" s="51" t="str">
        <f t="shared" si="5"/>
        <v/>
      </c>
      <c r="AC55" s="51" t="str">
        <f t="shared" si="6"/>
        <v/>
      </c>
      <c r="AD55" s="51" t="str">
        <f t="shared" si="7"/>
        <v/>
      </c>
      <c r="AE55" s="51" t="str">
        <f t="shared" si="7"/>
        <v/>
      </c>
    </row>
    <row r="56" spans="1:31" s="51" customFormat="1" ht="33.75" customHeight="1">
      <c r="A56" s="52">
        <v>35</v>
      </c>
      <c r="B56" s="349"/>
      <c r="C56" s="350"/>
      <c r="D56" s="351"/>
      <c r="E56" s="45"/>
      <c r="F56" s="53"/>
      <c r="G56" s="53"/>
      <c r="H56" s="53"/>
      <c r="I56" s="53"/>
      <c r="J56" s="169"/>
      <c r="K56" s="162"/>
      <c r="L56" s="166"/>
      <c r="M56" s="183" t="b">
        <v>0</v>
      </c>
      <c r="N56" s="485"/>
      <c r="O56" s="486"/>
      <c r="P56" s="486"/>
      <c r="Q56" s="487"/>
      <c r="R56" s="183" t="b">
        <v>0</v>
      </c>
      <c r="S56" s="53"/>
      <c r="T56" s="55"/>
      <c r="U56" s="56"/>
      <c r="V56" s="50">
        <f t="shared" si="0"/>
        <v>0</v>
      </c>
      <c r="Y56" s="51">
        <f t="shared" si="2"/>
        <v>0</v>
      </c>
      <c r="Z56" s="51">
        <f t="shared" si="3"/>
        <v>0</v>
      </c>
      <c r="AA56" s="51">
        <f t="shared" si="4"/>
        <v>0</v>
      </c>
      <c r="AB56" s="51" t="str">
        <f t="shared" si="5"/>
        <v/>
      </c>
      <c r="AC56" s="51" t="str">
        <f t="shared" si="6"/>
        <v/>
      </c>
      <c r="AD56" s="51" t="str">
        <f t="shared" si="7"/>
        <v/>
      </c>
      <c r="AE56" s="51" t="str">
        <f t="shared" si="7"/>
        <v/>
      </c>
    </row>
    <row r="57" spans="1:31" s="51" customFormat="1" ht="33.75" customHeight="1">
      <c r="A57" s="52">
        <v>36</v>
      </c>
      <c r="B57" s="349"/>
      <c r="C57" s="350"/>
      <c r="D57" s="351"/>
      <c r="E57" s="45"/>
      <c r="F57" s="53"/>
      <c r="G57" s="53"/>
      <c r="H57" s="53"/>
      <c r="I57" s="53"/>
      <c r="J57" s="169"/>
      <c r="K57" s="162"/>
      <c r="L57" s="166"/>
      <c r="M57" s="183" t="b">
        <v>0</v>
      </c>
      <c r="N57" s="485"/>
      <c r="O57" s="486"/>
      <c r="P57" s="486"/>
      <c r="Q57" s="487"/>
      <c r="R57" s="183" t="b">
        <v>0</v>
      </c>
      <c r="S57" s="53"/>
      <c r="T57" s="55"/>
      <c r="U57" s="56"/>
      <c r="V57" s="50">
        <f t="shared" si="0"/>
        <v>0</v>
      </c>
      <c r="Y57" s="51">
        <f t="shared" si="2"/>
        <v>0</v>
      </c>
      <c r="Z57" s="51">
        <f t="shared" si="3"/>
        <v>0</v>
      </c>
      <c r="AA57" s="51">
        <f t="shared" si="4"/>
        <v>0</v>
      </c>
      <c r="AB57" s="51" t="str">
        <f t="shared" si="5"/>
        <v/>
      </c>
      <c r="AC57" s="51" t="str">
        <f t="shared" si="6"/>
        <v/>
      </c>
      <c r="AD57" s="51" t="str">
        <f t="shared" si="7"/>
        <v/>
      </c>
      <c r="AE57" s="51" t="str">
        <f t="shared" si="7"/>
        <v/>
      </c>
    </row>
    <row r="58" spans="1:31" s="51" customFormat="1" ht="33.75" customHeight="1">
      <c r="A58" s="52">
        <v>37</v>
      </c>
      <c r="B58" s="349"/>
      <c r="C58" s="350"/>
      <c r="D58" s="351"/>
      <c r="E58" s="45"/>
      <c r="F58" s="53"/>
      <c r="G58" s="53"/>
      <c r="H58" s="53"/>
      <c r="I58" s="53"/>
      <c r="J58" s="169"/>
      <c r="K58" s="162"/>
      <c r="L58" s="166"/>
      <c r="M58" s="183" t="b">
        <v>0</v>
      </c>
      <c r="N58" s="485"/>
      <c r="O58" s="486"/>
      <c r="P58" s="486"/>
      <c r="Q58" s="487"/>
      <c r="R58" s="183" t="b">
        <v>0</v>
      </c>
      <c r="S58" s="53"/>
      <c r="T58" s="55"/>
      <c r="U58" s="56"/>
      <c r="V58" s="50">
        <f t="shared" si="0"/>
        <v>0</v>
      </c>
      <c r="Y58" s="51">
        <f t="shared" si="2"/>
        <v>0</v>
      </c>
      <c r="Z58" s="51">
        <f t="shared" si="3"/>
        <v>0</v>
      </c>
      <c r="AA58" s="51">
        <f t="shared" si="4"/>
        <v>0</v>
      </c>
      <c r="AB58" s="51" t="str">
        <f t="shared" si="5"/>
        <v/>
      </c>
      <c r="AC58" s="51" t="str">
        <f t="shared" si="6"/>
        <v/>
      </c>
      <c r="AD58" s="51" t="str">
        <f t="shared" si="7"/>
        <v/>
      </c>
      <c r="AE58" s="51" t="str">
        <f t="shared" si="7"/>
        <v/>
      </c>
    </row>
    <row r="59" spans="1:31" s="51" customFormat="1" ht="33.75" customHeight="1">
      <c r="A59" s="52">
        <v>38</v>
      </c>
      <c r="B59" s="349"/>
      <c r="C59" s="350"/>
      <c r="D59" s="351"/>
      <c r="E59" s="45"/>
      <c r="F59" s="53"/>
      <c r="G59" s="53"/>
      <c r="H59" s="53"/>
      <c r="I59" s="53"/>
      <c r="J59" s="169"/>
      <c r="K59" s="162"/>
      <c r="L59" s="166"/>
      <c r="M59" s="183" t="b">
        <v>0</v>
      </c>
      <c r="N59" s="485"/>
      <c r="O59" s="486"/>
      <c r="P59" s="486"/>
      <c r="Q59" s="487"/>
      <c r="R59" s="183" t="b">
        <v>0</v>
      </c>
      <c r="S59" s="53"/>
      <c r="T59" s="55"/>
      <c r="U59" s="56"/>
      <c r="V59" s="50">
        <f t="shared" si="0"/>
        <v>0</v>
      </c>
      <c r="Y59" s="51">
        <f t="shared" si="2"/>
        <v>0</v>
      </c>
      <c r="Z59" s="51">
        <f t="shared" si="3"/>
        <v>0</v>
      </c>
      <c r="AA59" s="51">
        <f t="shared" si="4"/>
        <v>0</v>
      </c>
      <c r="AB59" s="51" t="str">
        <f t="shared" si="5"/>
        <v/>
      </c>
      <c r="AC59" s="51" t="str">
        <f t="shared" si="6"/>
        <v/>
      </c>
      <c r="AD59" s="51" t="str">
        <f t="shared" si="7"/>
        <v/>
      </c>
      <c r="AE59" s="51" t="str">
        <f t="shared" si="7"/>
        <v/>
      </c>
    </row>
    <row r="60" spans="1:31" s="51" customFormat="1" ht="33.75" customHeight="1">
      <c r="A60" s="52">
        <v>39</v>
      </c>
      <c r="B60" s="349"/>
      <c r="C60" s="350"/>
      <c r="D60" s="351"/>
      <c r="E60" s="45"/>
      <c r="F60" s="53"/>
      <c r="G60" s="53"/>
      <c r="H60" s="53"/>
      <c r="I60" s="53"/>
      <c r="J60" s="169"/>
      <c r="K60" s="162"/>
      <c r="L60" s="166"/>
      <c r="M60" s="183" t="b">
        <v>0</v>
      </c>
      <c r="N60" s="485"/>
      <c r="O60" s="486"/>
      <c r="P60" s="486"/>
      <c r="Q60" s="487"/>
      <c r="R60" s="183" t="b">
        <v>0</v>
      </c>
      <c r="S60" s="53"/>
      <c r="T60" s="55"/>
      <c r="U60" s="56"/>
      <c r="V60" s="50">
        <f t="shared" si="0"/>
        <v>0</v>
      </c>
      <c r="Y60" s="51">
        <f t="shared" si="2"/>
        <v>0</v>
      </c>
      <c r="Z60" s="51">
        <f t="shared" si="3"/>
        <v>0</v>
      </c>
      <c r="AA60" s="51">
        <f t="shared" si="4"/>
        <v>0</v>
      </c>
      <c r="AB60" s="51" t="str">
        <f t="shared" si="5"/>
        <v/>
      </c>
      <c r="AC60" s="51" t="str">
        <f t="shared" si="6"/>
        <v/>
      </c>
      <c r="AD60" s="51" t="str">
        <f t="shared" si="7"/>
        <v/>
      </c>
      <c r="AE60" s="51" t="str">
        <f t="shared" si="7"/>
        <v/>
      </c>
    </row>
    <row r="61" spans="1:31" s="51" customFormat="1" ht="33.75" customHeight="1">
      <c r="A61" s="52">
        <v>40</v>
      </c>
      <c r="B61" s="349"/>
      <c r="C61" s="350"/>
      <c r="D61" s="351"/>
      <c r="E61" s="45"/>
      <c r="F61" s="53"/>
      <c r="G61" s="53"/>
      <c r="H61" s="53"/>
      <c r="I61" s="53"/>
      <c r="J61" s="169"/>
      <c r="K61" s="162"/>
      <c r="L61" s="166"/>
      <c r="M61" s="183" t="b">
        <v>0</v>
      </c>
      <c r="N61" s="485"/>
      <c r="O61" s="486"/>
      <c r="P61" s="486"/>
      <c r="Q61" s="487"/>
      <c r="R61" s="183" t="b">
        <v>0</v>
      </c>
      <c r="S61" s="53"/>
      <c r="T61" s="55" t="b">
        <v>1</v>
      </c>
      <c r="U61" s="56"/>
      <c r="V61" s="50">
        <f t="shared" si="0"/>
        <v>0</v>
      </c>
      <c r="Y61" s="51">
        <f t="shared" si="2"/>
        <v>0</v>
      </c>
      <c r="Z61" s="51">
        <f t="shared" si="3"/>
        <v>0</v>
      </c>
      <c r="AA61" s="51">
        <f t="shared" si="4"/>
        <v>0</v>
      </c>
      <c r="AB61" s="51" t="str">
        <f t="shared" si="5"/>
        <v/>
      </c>
      <c r="AC61" s="51" t="str">
        <f t="shared" si="6"/>
        <v/>
      </c>
      <c r="AD61" s="51" t="str">
        <f t="shared" si="7"/>
        <v/>
      </c>
      <c r="AE61" s="51" t="str">
        <f t="shared" si="7"/>
        <v/>
      </c>
    </row>
    <row r="62" spans="1:31" s="51" customFormat="1" ht="33.75" customHeight="1">
      <c r="A62" s="52">
        <v>41</v>
      </c>
      <c r="B62" s="349"/>
      <c r="C62" s="350"/>
      <c r="D62" s="351"/>
      <c r="E62" s="45"/>
      <c r="F62" s="53"/>
      <c r="G62" s="53"/>
      <c r="H62" s="53"/>
      <c r="I62" s="53"/>
      <c r="J62" s="169"/>
      <c r="K62" s="162"/>
      <c r="L62" s="166"/>
      <c r="M62" s="183" t="b">
        <v>0</v>
      </c>
      <c r="N62" s="485"/>
      <c r="O62" s="486"/>
      <c r="P62" s="486"/>
      <c r="Q62" s="487"/>
      <c r="R62" s="183" t="b">
        <v>0</v>
      </c>
      <c r="S62" s="53"/>
      <c r="T62" s="55"/>
      <c r="U62" s="56"/>
      <c r="V62" s="50">
        <f t="shared" si="0"/>
        <v>0</v>
      </c>
      <c r="Y62" s="51">
        <f t="shared" si="2"/>
        <v>0</v>
      </c>
      <c r="Z62" s="51">
        <f t="shared" si="3"/>
        <v>0</v>
      </c>
      <c r="AA62" s="51">
        <f t="shared" si="4"/>
        <v>0</v>
      </c>
      <c r="AB62" s="51" t="str">
        <f t="shared" si="5"/>
        <v/>
      </c>
      <c r="AC62" s="51" t="str">
        <f t="shared" si="6"/>
        <v/>
      </c>
      <c r="AD62" s="51" t="str">
        <f t="shared" si="7"/>
        <v/>
      </c>
      <c r="AE62" s="51" t="str">
        <f t="shared" si="7"/>
        <v/>
      </c>
    </row>
    <row r="63" spans="1:31" s="51" customFormat="1" ht="33.75" customHeight="1">
      <c r="A63" s="52">
        <v>42</v>
      </c>
      <c r="B63" s="349"/>
      <c r="C63" s="350"/>
      <c r="D63" s="351"/>
      <c r="E63" s="45"/>
      <c r="F63" s="53"/>
      <c r="G63" s="53"/>
      <c r="H63" s="53"/>
      <c r="I63" s="53"/>
      <c r="J63" s="169"/>
      <c r="K63" s="162"/>
      <c r="L63" s="166"/>
      <c r="M63" s="183" t="b">
        <v>0</v>
      </c>
      <c r="N63" s="485"/>
      <c r="O63" s="486"/>
      <c r="P63" s="486"/>
      <c r="Q63" s="487"/>
      <c r="R63" s="183" t="b">
        <v>0</v>
      </c>
      <c r="S63" s="53"/>
      <c r="T63" s="55"/>
      <c r="U63" s="56"/>
      <c r="V63" s="50">
        <f t="shared" si="0"/>
        <v>0</v>
      </c>
      <c r="Y63" s="51">
        <f t="shared" si="2"/>
        <v>0</v>
      </c>
      <c r="Z63" s="51">
        <f t="shared" si="3"/>
        <v>0</v>
      </c>
      <c r="AA63" s="51">
        <f t="shared" si="4"/>
        <v>0</v>
      </c>
      <c r="AB63" s="51" t="str">
        <f t="shared" si="5"/>
        <v/>
      </c>
      <c r="AC63" s="51" t="str">
        <f t="shared" si="6"/>
        <v/>
      </c>
      <c r="AD63" s="51" t="str">
        <f t="shared" si="7"/>
        <v/>
      </c>
      <c r="AE63" s="51" t="str">
        <f t="shared" si="7"/>
        <v/>
      </c>
    </row>
    <row r="64" spans="1:31" s="51" customFormat="1" ht="33.75" customHeight="1">
      <c r="A64" s="52">
        <v>43</v>
      </c>
      <c r="B64" s="349"/>
      <c r="C64" s="350"/>
      <c r="D64" s="351"/>
      <c r="E64" s="45"/>
      <c r="F64" s="53"/>
      <c r="G64" s="53"/>
      <c r="H64" s="53"/>
      <c r="I64" s="53"/>
      <c r="J64" s="169"/>
      <c r="K64" s="162"/>
      <c r="L64" s="166"/>
      <c r="M64" s="183" t="b">
        <v>0</v>
      </c>
      <c r="N64" s="485"/>
      <c r="O64" s="486"/>
      <c r="P64" s="486"/>
      <c r="Q64" s="487"/>
      <c r="R64" s="183" t="b">
        <v>0</v>
      </c>
      <c r="S64" s="53"/>
      <c r="T64" s="55"/>
      <c r="U64" s="56"/>
      <c r="V64" s="50">
        <f t="shared" si="0"/>
        <v>0</v>
      </c>
      <c r="Y64" s="51">
        <f t="shared" si="2"/>
        <v>0</v>
      </c>
      <c r="Z64" s="51">
        <f t="shared" si="3"/>
        <v>0</v>
      </c>
      <c r="AA64" s="51">
        <f t="shared" si="4"/>
        <v>0</v>
      </c>
      <c r="AB64" s="51" t="str">
        <f t="shared" si="5"/>
        <v/>
      </c>
      <c r="AC64" s="51" t="str">
        <f t="shared" si="6"/>
        <v/>
      </c>
      <c r="AD64" s="51" t="str">
        <f t="shared" si="7"/>
        <v/>
      </c>
      <c r="AE64" s="51" t="str">
        <f t="shared" si="7"/>
        <v/>
      </c>
    </row>
    <row r="65" spans="1:31" s="51" customFormat="1" ht="33.75" customHeight="1">
      <c r="A65" s="52">
        <v>44</v>
      </c>
      <c r="B65" s="349"/>
      <c r="C65" s="350"/>
      <c r="D65" s="351"/>
      <c r="E65" s="45"/>
      <c r="F65" s="53"/>
      <c r="G65" s="53"/>
      <c r="H65" s="53"/>
      <c r="I65" s="53"/>
      <c r="J65" s="169"/>
      <c r="K65" s="162"/>
      <c r="L65" s="166"/>
      <c r="M65" s="183" t="b">
        <v>0</v>
      </c>
      <c r="N65" s="485"/>
      <c r="O65" s="486"/>
      <c r="P65" s="486"/>
      <c r="Q65" s="487"/>
      <c r="R65" s="183" t="b">
        <v>0</v>
      </c>
      <c r="S65" s="53"/>
      <c r="T65" s="55"/>
      <c r="U65" s="56"/>
      <c r="V65" s="50">
        <f t="shared" si="0"/>
        <v>0</v>
      </c>
      <c r="Y65" s="51">
        <f t="shared" si="2"/>
        <v>0</v>
      </c>
      <c r="Z65" s="51">
        <f t="shared" si="3"/>
        <v>0</v>
      </c>
      <c r="AA65" s="51">
        <f t="shared" si="4"/>
        <v>0</v>
      </c>
      <c r="AB65" s="51" t="str">
        <f t="shared" si="5"/>
        <v/>
      </c>
      <c r="AC65" s="51" t="str">
        <f t="shared" si="6"/>
        <v/>
      </c>
      <c r="AD65" s="51" t="str">
        <f t="shared" si="7"/>
        <v/>
      </c>
      <c r="AE65" s="51" t="str">
        <f t="shared" si="7"/>
        <v/>
      </c>
    </row>
    <row r="66" spans="1:31" s="51" customFormat="1" ht="33.75" customHeight="1">
      <c r="A66" s="52">
        <v>45</v>
      </c>
      <c r="B66" s="349"/>
      <c r="C66" s="350"/>
      <c r="D66" s="351"/>
      <c r="E66" s="45"/>
      <c r="F66" s="53"/>
      <c r="G66" s="53"/>
      <c r="H66" s="53"/>
      <c r="I66" s="53"/>
      <c r="J66" s="169"/>
      <c r="K66" s="162"/>
      <c r="L66" s="166"/>
      <c r="M66" s="183" t="b">
        <v>0</v>
      </c>
      <c r="N66" s="485"/>
      <c r="O66" s="486"/>
      <c r="P66" s="486"/>
      <c r="Q66" s="487"/>
      <c r="R66" s="183" t="b">
        <v>0</v>
      </c>
      <c r="S66" s="53"/>
      <c r="T66" s="55"/>
      <c r="U66" s="56"/>
      <c r="V66" s="50">
        <f t="shared" si="0"/>
        <v>0</v>
      </c>
      <c r="Y66" s="51">
        <f t="shared" si="2"/>
        <v>0</v>
      </c>
      <c r="Z66" s="51">
        <f t="shared" si="3"/>
        <v>0</v>
      </c>
      <c r="AA66" s="51">
        <f t="shared" si="4"/>
        <v>0</v>
      </c>
      <c r="AB66" s="51" t="str">
        <f t="shared" si="5"/>
        <v/>
      </c>
      <c r="AC66" s="51" t="str">
        <f t="shared" si="6"/>
        <v/>
      </c>
      <c r="AD66" s="51" t="str">
        <f t="shared" si="7"/>
        <v/>
      </c>
      <c r="AE66" s="51" t="str">
        <f t="shared" si="7"/>
        <v/>
      </c>
    </row>
    <row r="67" spans="1:31" s="51" customFormat="1" ht="33.75" customHeight="1">
      <c r="A67" s="52">
        <v>46</v>
      </c>
      <c r="B67" s="349"/>
      <c r="C67" s="350"/>
      <c r="D67" s="351"/>
      <c r="E67" s="45"/>
      <c r="F67" s="53"/>
      <c r="G67" s="53"/>
      <c r="H67" s="53"/>
      <c r="I67" s="53"/>
      <c r="J67" s="169"/>
      <c r="K67" s="162"/>
      <c r="L67" s="166"/>
      <c r="M67" s="183" t="b">
        <v>0</v>
      </c>
      <c r="N67" s="485"/>
      <c r="O67" s="486"/>
      <c r="P67" s="486"/>
      <c r="Q67" s="487"/>
      <c r="R67" s="183" t="b">
        <v>0</v>
      </c>
      <c r="S67" s="53"/>
      <c r="T67" s="55"/>
      <c r="U67" s="56"/>
      <c r="V67" s="50">
        <f t="shared" si="0"/>
        <v>0</v>
      </c>
      <c r="Y67" s="51">
        <f t="shared" si="2"/>
        <v>0</v>
      </c>
      <c r="Z67" s="51">
        <f t="shared" si="3"/>
        <v>0</v>
      </c>
      <c r="AA67" s="51">
        <f t="shared" si="4"/>
        <v>0</v>
      </c>
      <c r="AB67" s="51" t="str">
        <f t="shared" si="5"/>
        <v/>
      </c>
      <c r="AC67" s="51" t="str">
        <f t="shared" si="6"/>
        <v/>
      </c>
      <c r="AD67" s="51" t="str">
        <f t="shared" si="7"/>
        <v/>
      </c>
      <c r="AE67" s="51" t="str">
        <f t="shared" si="7"/>
        <v/>
      </c>
    </row>
    <row r="68" spans="1:31" s="51" customFormat="1" ht="33.75" customHeight="1">
      <c r="A68" s="52">
        <v>47</v>
      </c>
      <c r="B68" s="349"/>
      <c r="C68" s="350"/>
      <c r="D68" s="351"/>
      <c r="E68" s="45"/>
      <c r="F68" s="53"/>
      <c r="G68" s="53"/>
      <c r="H68" s="53"/>
      <c r="I68" s="53"/>
      <c r="J68" s="169"/>
      <c r="K68" s="162"/>
      <c r="L68" s="166"/>
      <c r="M68" s="183" t="b">
        <v>0</v>
      </c>
      <c r="N68" s="485"/>
      <c r="O68" s="486"/>
      <c r="P68" s="486"/>
      <c r="Q68" s="487"/>
      <c r="R68" s="183" t="b">
        <v>0</v>
      </c>
      <c r="S68" s="53"/>
      <c r="T68" s="55"/>
      <c r="U68" s="56"/>
      <c r="V68" s="50">
        <f t="shared" si="0"/>
        <v>0</v>
      </c>
      <c r="Y68" s="51">
        <f t="shared" si="2"/>
        <v>0</v>
      </c>
      <c r="Z68" s="51">
        <f t="shared" si="3"/>
        <v>0</v>
      </c>
      <c r="AA68" s="51">
        <f t="shared" si="4"/>
        <v>0</v>
      </c>
      <c r="AB68" s="51" t="str">
        <f t="shared" si="5"/>
        <v/>
      </c>
      <c r="AC68" s="51" t="str">
        <f t="shared" si="6"/>
        <v/>
      </c>
      <c r="AD68" s="51" t="str">
        <f t="shared" si="7"/>
        <v/>
      </c>
      <c r="AE68" s="51" t="str">
        <f t="shared" si="7"/>
        <v/>
      </c>
    </row>
    <row r="69" spans="1:31" s="51" customFormat="1" ht="33.75" customHeight="1">
      <c r="A69" s="52">
        <v>48</v>
      </c>
      <c r="B69" s="349"/>
      <c r="C69" s="350"/>
      <c r="D69" s="351"/>
      <c r="E69" s="45"/>
      <c r="F69" s="53"/>
      <c r="G69" s="53"/>
      <c r="H69" s="53"/>
      <c r="I69" s="53"/>
      <c r="J69" s="169"/>
      <c r="K69" s="162"/>
      <c r="L69" s="166"/>
      <c r="M69" s="183" t="b">
        <v>0</v>
      </c>
      <c r="N69" s="485"/>
      <c r="O69" s="486"/>
      <c r="P69" s="486"/>
      <c r="Q69" s="487"/>
      <c r="R69" s="183" t="b">
        <v>0</v>
      </c>
      <c r="S69" s="53"/>
      <c r="T69" s="55"/>
      <c r="U69" s="56"/>
      <c r="V69" s="50">
        <f t="shared" si="0"/>
        <v>0</v>
      </c>
      <c r="Y69" s="51">
        <f t="shared" si="2"/>
        <v>0</v>
      </c>
      <c r="Z69" s="51">
        <f t="shared" si="3"/>
        <v>0</v>
      </c>
      <c r="AA69" s="51">
        <f t="shared" si="4"/>
        <v>0</v>
      </c>
      <c r="AB69" s="51" t="str">
        <f t="shared" si="5"/>
        <v/>
      </c>
      <c r="AC69" s="51" t="str">
        <f t="shared" si="6"/>
        <v/>
      </c>
      <c r="AD69" s="51" t="str">
        <f t="shared" si="7"/>
        <v/>
      </c>
      <c r="AE69" s="51" t="str">
        <f t="shared" si="7"/>
        <v/>
      </c>
    </row>
    <row r="70" spans="1:31" s="51" customFormat="1" ht="33.75" customHeight="1">
      <c r="A70" s="52">
        <v>49</v>
      </c>
      <c r="B70" s="349"/>
      <c r="C70" s="350"/>
      <c r="D70" s="351"/>
      <c r="E70" s="45"/>
      <c r="F70" s="53"/>
      <c r="G70" s="53"/>
      <c r="H70" s="53"/>
      <c r="I70" s="53"/>
      <c r="J70" s="169"/>
      <c r="K70" s="162"/>
      <c r="L70" s="166"/>
      <c r="M70" s="183" t="b">
        <v>0</v>
      </c>
      <c r="N70" s="485"/>
      <c r="O70" s="486"/>
      <c r="P70" s="486"/>
      <c r="Q70" s="487"/>
      <c r="R70" s="183" t="b">
        <v>0</v>
      </c>
      <c r="S70" s="53"/>
      <c r="T70" s="55"/>
      <c r="U70" s="56"/>
      <c r="V70" s="50">
        <f t="shared" si="0"/>
        <v>0</v>
      </c>
      <c r="Y70" s="51">
        <f t="shared" si="2"/>
        <v>0</v>
      </c>
      <c r="Z70" s="51">
        <f t="shared" si="3"/>
        <v>0</v>
      </c>
      <c r="AA70" s="51">
        <f t="shared" si="4"/>
        <v>0</v>
      </c>
      <c r="AB70" s="51" t="str">
        <f t="shared" si="5"/>
        <v/>
      </c>
      <c r="AC70" s="51" t="str">
        <f t="shared" si="6"/>
        <v/>
      </c>
      <c r="AD70" s="51" t="str">
        <f t="shared" si="7"/>
        <v/>
      </c>
      <c r="AE70" s="51" t="str">
        <f t="shared" si="7"/>
        <v/>
      </c>
    </row>
    <row r="71" spans="1:31" s="51" customFormat="1" ht="33.75" customHeight="1">
      <c r="A71" s="52">
        <v>50</v>
      </c>
      <c r="B71" s="349"/>
      <c r="C71" s="350"/>
      <c r="D71" s="351"/>
      <c r="E71" s="45"/>
      <c r="F71" s="53"/>
      <c r="G71" s="53"/>
      <c r="H71" s="53"/>
      <c r="I71" s="53"/>
      <c r="J71" s="169"/>
      <c r="K71" s="162"/>
      <c r="L71" s="166"/>
      <c r="M71" s="183" t="b">
        <v>0</v>
      </c>
      <c r="N71" s="485"/>
      <c r="O71" s="486"/>
      <c r="P71" s="486"/>
      <c r="Q71" s="487"/>
      <c r="R71" s="183" t="b">
        <v>0</v>
      </c>
      <c r="S71" s="53"/>
      <c r="T71" s="55"/>
      <c r="U71" s="56"/>
      <c r="V71" s="50">
        <f t="shared" si="0"/>
        <v>0</v>
      </c>
      <c r="Y71" s="51">
        <f t="shared" si="2"/>
        <v>0</v>
      </c>
      <c r="Z71" s="51">
        <f t="shared" si="3"/>
        <v>0</v>
      </c>
      <c r="AA71" s="51">
        <f t="shared" si="4"/>
        <v>0</v>
      </c>
      <c r="AB71" s="51" t="str">
        <f t="shared" si="5"/>
        <v/>
      </c>
      <c r="AC71" s="51" t="str">
        <f t="shared" si="6"/>
        <v/>
      </c>
      <c r="AD71" s="51" t="str">
        <f t="shared" si="7"/>
        <v/>
      </c>
      <c r="AE71" s="51" t="str">
        <f t="shared" si="7"/>
        <v/>
      </c>
    </row>
    <row r="72" spans="1:31" s="51" customFormat="1" ht="33.75" customHeight="1">
      <c r="A72" s="52">
        <v>51</v>
      </c>
      <c r="B72" s="349"/>
      <c r="C72" s="350"/>
      <c r="D72" s="351"/>
      <c r="E72" s="45"/>
      <c r="F72" s="53"/>
      <c r="G72" s="53"/>
      <c r="H72" s="53"/>
      <c r="I72" s="53"/>
      <c r="J72" s="169"/>
      <c r="K72" s="162"/>
      <c r="L72" s="166"/>
      <c r="M72" s="183" t="b">
        <v>0</v>
      </c>
      <c r="N72" s="485"/>
      <c r="O72" s="486"/>
      <c r="P72" s="486"/>
      <c r="Q72" s="487"/>
      <c r="R72" s="183" t="b">
        <v>0</v>
      </c>
      <c r="S72" s="53"/>
      <c r="T72" s="55"/>
      <c r="U72" s="56"/>
      <c r="V72" s="50">
        <f t="shared" si="0"/>
        <v>0</v>
      </c>
      <c r="Y72" s="51">
        <f t="shared" si="2"/>
        <v>0</v>
      </c>
      <c r="Z72" s="51">
        <f t="shared" si="3"/>
        <v>0</v>
      </c>
      <c r="AA72" s="51">
        <f t="shared" si="4"/>
        <v>0</v>
      </c>
      <c r="AB72" s="51" t="str">
        <f t="shared" si="5"/>
        <v/>
      </c>
      <c r="AC72" s="51" t="str">
        <f t="shared" si="6"/>
        <v/>
      </c>
      <c r="AD72" s="51" t="str">
        <f t="shared" si="7"/>
        <v/>
      </c>
      <c r="AE72" s="51" t="str">
        <f t="shared" si="7"/>
        <v/>
      </c>
    </row>
    <row r="73" spans="1:31" s="51" customFormat="1" ht="33.75" customHeight="1">
      <c r="A73" s="52">
        <v>52</v>
      </c>
      <c r="B73" s="349"/>
      <c r="C73" s="350"/>
      <c r="D73" s="351"/>
      <c r="E73" s="45"/>
      <c r="F73" s="53"/>
      <c r="G73" s="53"/>
      <c r="H73" s="53"/>
      <c r="I73" s="53"/>
      <c r="J73" s="169"/>
      <c r="K73" s="162"/>
      <c r="L73" s="166"/>
      <c r="M73" s="183" t="b">
        <v>0</v>
      </c>
      <c r="N73" s="485"/>
      <c r="O73" s="486"/>
      <c r="P73" s="486"/>
      <c r="Q73" s="487"/>
      <c r="R73" s="183" t="b">
        <v>0</v>
      </c>
      <c r="S73" s="53"/>
      <c r="T73" s="55"/>
      <c r="U73" s="56"/>
      <c r="V73" s="50">
        <f t="shared" si="0"/>
        <v>0</v>
      </c>
      <c r="Y73" s="51">
        <f t="shared" si="2"/>
        <v>0</v>
      </c>
      <c r="Z73" s="51">
        <f t="shared" si="3"/>
        <v>0</v>
      </c>
      <c r="AA73" s="51">
        <f t="shared" si="4"/>
        <v>0</v>
      </c>
      <c r="AB73" s="51" t="str">
        <f t="shared" si="5"/>
        <v/>
      </c>
      <c r="AC73" s="51" t="str">
        <f t="shared" si="6"/>
        <v/>
      </c>
      <c r="AD73" s="51" t="str">
        <f t="shared" si="7"/>
        <v/>
      </c>
      <c r="AE73" s="51" t="str">
        <f t="shared" si="7"/>
        <v/>
      </c>
    </row>
    <row r="74" spans="1:31" s="51" customFormat="1" ht="33.75" customHeight="1">
      <c r="A74" s="52">
        <v>53</v>
      </c>
      <c r="B74" s="349"/>
      <c r="C74" s="350"/>
      <c r="D74" s="351"/>
      <c r="E74" s="45"/>
      <c r="F74" s="53"/>
      <c r="G74" s="53"/>
      <c r="H74" s="53"/>
      <c r="I74" s="53"/>
      <c r="J74" s="169"/>
      <c r="K74" s="162"/>
      <c r="L74" s="166"/>
      <c r="M74" s="183" t="b">
        <v>0</v>
      </c>
      <c r="N74" s="485"/>
      <c r="O74" s="486"/>
      <c r="P74" s="486"/>
      <c r="Q74" s="487"/>
      <c r="R74" s="183" t="b">
        <v>0</v>
      </c>
      <c r="S74" s="53"/>
      <c r="T74" s="55"/>
      <c r="U74" s="56"/>
      <c r="V74" s="50">
        <f t="shared" si="0"/>
        <v>0</v>
      </c>
      <c r="Y74" s="51">
        <f t="shared" si="2"/>
        <v>0</v>
      </c>
      <c r="Z74" s="51">
        <f t="shared" si="3"/>
        <v>0</v>
      </c>
      <c r="AA74" s="51">
        <f t="shared" si="4"/>
        <v>0</v>
      </c>
      <c r="AB74" s="51" t="str">
        <f t="shared" si="5"/>
        <v/>
      </c>
      <c r="AC74" s="51" t="str">
        <f t="shared" si="6"/>
        <v/>
      </c>
      <c r="AD74" s="51" t="str">
        <f t="shared" si="7"/>
        <v/>
      </c>
      <c r="AE74" s="51" t="str">
        <f t="shared" si="7"/>
        <v/>
      </c>
    </row>
    <row r="75" spans="1:31" s="51" customFormat="1" ht="33.75" customHeight="1">
      <c r="A75" s="52">
        <v>54</v>
      </c>
      <c r="B75" s="349"/>
      <c r="C75" s="350"/>
      <c r="D75" s="351"/>
      <c r="E75" s="45"/>
      <c r="F75" s="53"/>
      <c r="G75" s="53"/>
      <c r="H75" s="53"/>
      <c r="I75" s="53"/>
      <c r="J75" s="169"/>
      <c r="K75" s="162"/>
      <c r="L75" s="166"/>
      <c r="M75" s="183" t="b">
        <v>0</v>
      </c>
      <c r="N75" s="485"/>
      <c r="O75" s="486"/>
      <c r="P75" s="486"/>
      <c r="Q75" s="487"/>
      <c r="R75" s="183" t="b">
        <v>0</v>
      </c>
      <c r="S75" s="53"/>
      <c r="T75" s="55"/>
      <c r="U75" s="56"/>
      <c r="V75" s="50">
        <f t="shared" si="0"/>
        <v>0</v>
      </c>
      <c r="Y75" s="51">
        <f t="shared" si="2"/>
        <v>0</v>
      </c>
      <c r="Z75" s="51">
        <f t="shared" si="3"/>
        <v>0</v>
      </c>
      <c r="AA75" s="51">
        <f t="shared" si="4"/>
        <v>0</v>
      </c>
      <c r="AB75" s="51" t="str">
        <f t="shared" si="5"/>
        <v/>
      </c>
      <c r="AC75" s="51" t="str">
        <f t="shared" si="6"/>
        <v/>
      </c>
      <c r="AD75" s="51" t="str">
        <f t="shared" si="7"/>
        <v/>
      </c>
      <c r="AE75" s="51" t="str">
        <f t="shared" si="7"/>
        <v/>
      </c>
    </row>
    <row r="76" spans="1:31" s="51" customFormat="1" ht="33.75" customHeight="1">
      <c r="A76" s="52">
        <v>55</v>
      </c>
      <c r="B76" s="349"/>
      <c r="C76" s="350"/>
      <c r="D76" s="351"/>
      <c r="E76" s="45"/>
      <c r="F76" s="53"/>
      <c r="G76" s="53"/>
      <c r="H76" s="53"/>
      <c r="I76" s="53"/>
      <c r="J76" s="169"/>
      <c r="K76" s="162"/>
      <c r="L76" s="166"/>
      <c r="M76" s="183" t="b">
        <v>0</v>
      </c>
      <c r="N76" s="485"/>
      <c r="O76" s="486"/>
      <c r="P76" s="486"/>
      <c r="Q76" s="487"/>
      <c r="R76" s="183" t="b">
        <v>0</v>
      </c>
      <c r="S76" s="53"/>
      <c r="T76" s="55"/>
      <c r="U76" s="56"/>
      <c r="V76" s="50">
        <f t="shared" si="0"/>
        <v>0</v>
      </c>
      <c r="Y76" s="51">
        <f t="shared" si="2"/>
        <v>0</v>
      </c>
      <c r="Z76" s="51">
        <f t="shared" si="3"/>
        <v>0</v>
      </c>
      <c r="AA76" s="51">
        <f t="shared" si="4"/>
        <v>0</v>
      </c>
      <c r="AB76" s="51" t="str">
        <f t="shared" si="5"/>
        <v/>
      </c>
      <c r="AC76" s="51" t="str">
        <f t="shared" si="6"/>
        <v/>
      </c>
      <c r="AD76" s="51" t="str">
        <f t="shared" si="7"/>
        <v/>
      </c>
      <c r="AE76" s="51" t="str">
        <f t="shared" si="7"/>
        <v/>
      </c>
    </row>
    <row r="77" spans="1:31" s="51" customFormat="1" ht="33.75" customHeight="1">
      <c r="A77" s="52">
        <v>56</v>
      </c>
      <c r="B77" s="349"/>
      <c r="C77" s="350"/>
      <c r="D77" s="351"/>
      <c r="E77" s="45"/>
      <c r="F77" s="53"/>
      <c r="G77" s="53"/>
      <c r="H77" s="53"/>
      <c r="I77" s="53"/>
      <c r="J77" s="169"/>
      <c r="K77" s="162"/>
      <c r="L77" s="166"/>
      <c r="M77" s="183" t="b">
        <v>0</v>
      </c>
      <c r="N77" s="485"/>
      <c r="O77" s="486"/>
      <c r="P77" s="486"/>
      <c r="Q77" s="487"/>
      <c r="R77" s="183" t="b">
        <v>0</v>
      </c>
      <c r="S77" s="53"/>
      <c r="T77" s="55"/>
      <c r="U77" s="56"/>
      <c r="V77" s="50">
        <f t="shared" si="0"/>
        <v>0</v>
      </c>
      <c r="Y77" s="51">
        <f t="shared" si="2"/>
        <v>0</v>
      </c>
      <c r="Z77" s="51">
        <f t="shared" si="3"/>
        <v>0</v>
      </c>
      <c r="AA77" s="51">
        <f t="shared" si="4"/>
        <v>0</v>
      </c>
      <c r="AB77" s="51" t="str">
        <f t="shared" si="5"/>
        <v/>
      </c>
      <c r="AC77" s="51" t="str">
        <f t="shared" si="6"/>
        <v/>
      </c>
      <c r="AD77" s="51" t="str">
        <f t="shared" si="7"/>
        <v/>
      </c>
      <c r="AE77" s="51" t="str">
        <f t="shared" si="7"/>
        <v/>
      </c>
    </row>
    <row r="78" spans="1:31" s="51" customFormat="1" ht="33.75" customHeight="1">
      <c r="A78" s="52">
        <v>57</v>
      </c>
      <c r="B78" s="349"/>
      <c r="C78" s="350"/>
      <c r="D78" s="351"/>
      <c r="E78" s="45"/>
      <c r="F78" s="53"/>
      <c r="G78" s="53"/>
      <c r="H78" s="53"/>
      <c r="I78" s="53"/>
      <c r="J78" s="169"/>
      <c r="K78" s="162"/>
      <c r="L78" s="166"/>
      <c r="M78" s="183" t="b">
        <v>0</v>
      </c>
      <c r="N78" s="485"/>
      <c r="O78" s="486"/>
      <c r="P78" s="486"/>
      <c r="Q78" s="487"/>
      <c r="R78" s="183" t="b">
        <v>0</v>
      </c>
      <c r="S78" s="53"/>
      <c r="T78" s="55"/>
      <c r="U78" s="56"/>
      <c r="V78" s="50">
        <f t="shared" si="0"/>
        <v>0</v>
      </c>
      <c r="Y78" s="51">
        <f t="shared" si="2"/>
        <v>0</v>
      </c>
      <c r="Z78" s="51">
        <f t="shared" si="3"/>
        <v>0</v>
      </c>
      <c r="AA78" s="51">
        <f t="shared" si="4"/>
        <v>0</v>
      </c>
      <c r="AB78" s="51" t="str">
        <f t="shared" si="5"/>
        <v/>
      </c>
      <c r="AC78" s="51" t="str">
        <f t="shared" si="6"/>
        <v/>
      </c>
      <c r="AD78" s="51" t="str">
        <f t="shared" si="7"/>
        <v/>
      </c>
      <c r="AE78" s="51" t="str">
        <f t="shared" si="7"/>
        <v/>
      </c>
    </row>
    <row r="79" spans="1:31" s="51" customFormat="1" ht="33.75" customHeight="1">
      <c r="A79" s="52">
        <v>58</v>
      </c>
      <c r="B79" s="349"/>
      <c r="C79" s="350"/>
      <c r="D79" s="351"/>
      <c r="E79" s="45"/>
      <c r="F79" s="53"/>
      <c r="G79" s="53"/>
      <c r="H79" s="53"/>
      <c r="I79" s="53"/>
      <c r="J79" s="169"/>
      <c r="K79" s="162"/>
      <c r="L79" s="166"/>
      <c r="M79" s="183" t="b">
        <v>0</v>
      </c>
      <c r="N79" s="485"/>
      <c r="O79" s="486"/>
      <c r="P79" s="486"/>
      <c r="Q79" s="487"/>
      <c r="R79" s="183" t="b">
        <v>0</v>
      </c>
      <c r="S79" s="53"/>
      <c r="T79" s="55"/>
      <c r="U79" s="56"/>
      <c r="V79" s="50">
        <f t="shared" si="0"/>
        <v>0</v>
      </c>
      <c r="Y79" s="51">
        <f t="shared" si="2"/>
        <v>0</v>
      </c>
      <c r="Z79" s="51">
        <f t="shared" si="3"/>
        <v>0</v>
      </c>
      <c r="AA79" s="51">
        <f t="shared" si="4"/>
        <v>0</v>
      </c>
      <c r="AB79" s="51" t="str">
        <f t="shared" si="5"/>
        <v/>
      </c>
      <c r="AC79" s="51" t="str">
        <f t="shared" si="6"/>
        <v/>
      </c>
      <c r="AD79" s="51" t="str">
        <f t="shared" si="7"/>
        <v/>
      </c>
      <c r="AE79" s="51" t="str">
        <f t="shared" si="7"/>
        <v/>
      </c>
    </row>
    <row r="80" spans="1:31" s="51" customFormat="1" ht="33.75" customHeight="1">
      <c r="A80" s="52">
        <v>59</v>
      </c>
      <c r="B80" s="349"/>
      <c r="C80" s="350"/>
      <c r="D80" s="351"/>
      <c r="E80" s="45"/>
      <c r="F80" s="53"/>
      <c r="G80" s="53"/>
      <c r="H80" s="53"/>
      <c r="I80" s="53"/>
      <c r="J80" s="169"/>
      <c r="K80" s="162"/>
      <c r="L80" s="166"/>
      <c r="M80" s="183" t="b">
        <v>0</v>
      </c>
      <c r="N80" s="485"/>
      <c r="O80" s="486"/>
      <c r="P80" s="486"/>
      <c r="Q80" s="487"/>
      <c r="R80" s="183" t="b">
        <v>0</v>
      </c>
      <c r="S80" s="53"/>
      <c r="T80" s="55"/>
      <c r="U80" s="56"/>
      <c r="V80" s="50">
        <f t="shared" si="0"/>
        <v>0</v>
      </c>
      <c r="Y80" s="51">
        <f t="shared" si="2"/>
        <v>0</v>
      </c>
      <c r="Z80" s="51">
        <f t="shared" si="3"/>
        <v>0</v>
      </c>
      <c r="AA80" s="51">
        <f t="shared" si="4"/>
        <v>0</v>
      </c>
      <c r="AB80" s="51" t="str">
        <f t="shared" si="5"/>
        <v/>
      </c>
      <c r="AC80" s="51" t="str">
        <f t="shared" si="6"/>
        <v/>
      </c>
      <c r="AD80" s="51" t="str">
        <f t="shared" si="7"/>
        <v/>
      </c>
      <c r="AE80" s="51" t="str">
        <f t="shared" si="7"/>
        <v/>
      </c>
    </row>
    <row r="81" spans="1:31" s="51" customFormat="1" ht="33.75" customHeight="1">
      <c r="A81" s="52">
        <v>60</v>
      </c>
      <c r="B81" s="349"/>
      <c r="C81" s="350"/>
      <c r="D81" s="351"/>
      <c r="E81" s="45"/>
      <c r="F81" s="53"/>
      <c r="G81" s="53"/>
      <c r="H81" s="53"/>
      <c r="I81" s="53"/>
      <c r="J81" s="169"/>
      <c r="K81" s="162"/>
      <c r="L81" s="166"/>
      <c r="M81" s="183" t="b">
        <v>0</v>
      </c>
      <c r="N81" s="485"/>
      <c r="O81" s="486"/>
      <c r="P81" s="486"/>
      <c r="Q81" s="487"/>
      <c r="R81" s="183" t="b">
        <v>0</v>
      </c>
      <c r="S81" s="53"/>
      <c r="T81" s="55"/>
      <c r="U81" s="56"/>
      <c r="V81" s="50">
        <f t="shared" si="0"/>
        <v>0</v>
      </c>
      <c r="Y81" s="51">
        <f t="shared" si="2"/>
        <v>0</v>
      </c>
      <c r="Z81" s="51">
        <f t="shared" si="3"/>
        <v>0</v>
      </c>
      <c r="AA81" s="51">
        <f t="shared" si="4"/>
        <v>0</v>
      </c>
      <c r="AB81" s="51" t="str">
        <f t="shared" si="5"/>
        <v/>
      </c>
      <c r="AC81" s="51" t="str">
        <f t="shared" si="6"/>
        <v/>
      </c>
      <c r="AD81" s="51" t="str">
        <f t="shared" si="7"/>
        <v/>
      </c>
      <c r="AE81" s="51" t="str">
        <f t="shared" si="7"/>
        <v/>
      </c>
    </row>
    <row r="82" spans="1:31" s="51" customFormat="1" ht="33.75" customHeight="1">
      <c r="A82" s="52">
        <v>61</v>
      </c>
      <c r="B82" s="349"/>
      <c r="C82" s="350"/>
      <c r="D82" s="351"/>
      <c r="E82" s="45"/>
      <c r="F82" s="53"/>
      <c r="G82" s="53"/>
      <c r="H82" s="53"/>
      <c r="I82" s="53"/>
      <c r="J82" s="169"/>
      <c r="K82" s="162"/>
      <c r="L82" s="166"/>
      <c r="M82" s="183" t="b">
        <v>0</v>
      </c>
      <c r="N82" s="485"/>
      <c r="O82" s="486"/>
      <c r="P82" s="486"/>
      <c r="Q82" s="487"/>
      <c r="R82" s="183" t="b">
        <v>0</v>
      </c>
      <c r="S82" s="53"/>
      <c r="T82" s="55"/>
      <c r="U82" s="56"/>
      <c r="V82" s="50">
        <f t="shared" si="0"/>
        <v>0</v>
      </c>
      <c r="Y82" s="51">
        <f t="shared" si="2"/>
        <v>0</v>
      </c>
      <c r="Z82" s="51">
        <f t="shared" si="3"/>
        <v>0</v>
      </c>
      <c r="AA82" s="51">
        <f t="shared" si="4"/>
        <v>0</v>
      </c>
      <c r="AB82" s="51" t="str">
        <f t="shared" si="5"/>
        <v/>
      </c>
      <c r="AC82" s="51" t="str">
        <f t="shared" si="6"/>
        <v/>
      </c>
      <c r="AD82" s="51" t="str">
        <f t="shared" si="7"/>
        <v/>
      </c>
      <c r="AE82" s="51" t="str">
        <f t="shared" si="7"/>
        <v/>
      </c>
    </row>
    <row r="83" spans="1:31" s="51" customFormat="1" ht="33.75" customHeight="1">
      <c r="A83" s="52">
        <v>62</v>
      </c>
      <c r="B83" s="349"/>
      <c r="C83" s="350"/>
      <c r="D83" s="351"/>
      <c r="E83" s="45"/>
      <c r="F83" s="53"/>
      <c r="G83" s="53"/>
      <c r="H83" s="53"/>
      <c r="I83" s="53"/>
      <c r="J83" s="169"/>
      <c r="K83" s="162"/>
      <c r="L83" s="166"/>
      <c r="M83" s="183" t="b">
        <v>0</v>
      </c>
      <c r="N83" s="485"/>
      <c r="O83" s="486"/>
      <c r="P83" s="486"/>
      <c r="Q83" s="487"/>
      <c r="R83" s="183" t="b">
        <v>0</v>
      </c>
      <c r="S83" s="53"/>
      <c r="T83" s="55"/>
      <c r="U83" s="56"/>
      <c r="V83" s="50">
        <f t="shared" si="0"/>
        <v>0</v>
      </c>
      <c r="Y83" s="51">
        <f t="shared" si="2"/>
        <v>0</v>
      </c>
      <c r="Z83" s="51">
        <f t="shared" si="3"/>
        <v>0</v>
      </c>
      <c r="AA83" s="51">
        <f t="shared" si="4"/>
        <v>0</v>
      </c>
      <c r="AB83" s="51" t="str">
        <f t="shared" si="5"/>
        <v/>
      </c>
      <c r="AC83" s="51" t="str">
        <f t="shared" si="6"/>
        <v/>
      </c>
      <c r="AD83" s="51" t="str">
        <f t="shared" si="7"/>
        <v/>
      </c>
      <c r="AE83" s="51" t="str">
        <f t="shared" si="7"/>
        <v/>
      </c>
    </row>
    <row r="84" spans="1:31" s="51" customFormat="1" ht="33.75" customHeight="1">
      <c r="A84" s="52">
        <v>63</v>
      </c>
      <c r="B84" s="349"/>
      <c r="C84" s="350"/>
      <c r="D84" s="351"/>
      <c r="E84" s="45"/>
      <c r="F84" s="53"/>
      <c r="G84" s="53"/>
      <c r="H84" s="53"/>
      <c r="I84" s="53"/>
      <c r="J84" s="169"/>
      <c r="K84" s="162"/>
      <c r="L84" s="166"/>
      <c r="M84" s="183" t="b">
        <v>0</v>
      </c>
      <c r="N84" s="485"/>
      <c r="O84" s="486"/>
      <c r="P84" s="486"/>
      <c r="Q84" s="487"/>
      <c r="R84" s="183" t="b">
        <v>0</v>
      </c>
      <c r="S84" s="53"/>
      <c r="T84" s="55"/>
      <c r="U84" s="56"/>
      <c r="V84" s="50">
        <f t="shared" si="0"/>
        <v>0</v>
      </c>
      <c r="Y84" s="51">
        <f t="shared" si="2"/>
        <v>0</v>
      </c>
      <c r="Z84" s="51">
        <f t="shared" si="3"/>
        <v>0</v>
      </c>
      <c r="AA84" s="51">
        <f t="shared" si="4"/>
        <v>0</v>
      </c>
      <c r="AB84" s="51" t="str">
        <f t="shared" si="5"/>
        <v/>
      </c>
      <c r="AC84" s="51" t="str">
        <f t="shared" si="6"/>
        <v/>
      </c>
      <c r="AD84" s="51" t="str">
        <f t="shared" si="7"/>
        <v/>
      </c>
      <c r="AE84" s="51" t="str">
        <f t="shared" si="7"/>
        <v/>
      </c>
    </row>
    <row r="85" spans="1:31" s="51" customFormat="1" ht="33.75" customHeight="1">
      <c r="A85" s="52">
        <v>64</v>
      </c>
      <c r="B85" s="349"/>
      <c r="C85" s="350"/>
      <c r="D85" s="351"/>
      <c r="E85" s="45"/>
      <c r="F85" s="53"/>
      <c r="G85" s="53"/>
      <c r="H85" s="53"/>
      <c r="I85" s="53"/>
      <c r="J85" s="169"/>
      <c r="K85" s="162"/>
      <c r="L85" s="166"/>
      <c r="M85" s="183" t="b">
        <v>0</v>
      </c>
      <c r="N85" s="485"/>
      <c r="O85" s="486"/>
      <c r="P85" s="486"/>
      <c r="Q85" s="487"/>
      <c r="R85" s="183" t="b">
        <v>0</v>
      </c>
      <c r="S85" s="53"/>
      <c r="T85" s="55"/>
      <c r="U85" s="56"/>
      <c r="V85" s="50">
        <f t="shared" si="0"/>
        <v>0</v>
      </c>
      <c r="Y85" s="51">
        <f t="shared" si="2"/>
        <v>0</v>
      </c>
      <c r="Z85" s="51">
        <f t="shared" si="3"/>
        <v>0</v>
      </c>
      <c r="AA85" s="51">
        <f t="shared" si="4"/>
        <v>0</v>
      </c>
      <c r="AB85" s="51" t="str">
        <f t="shared" si="5"/>
        <v/>
      </c>
      <c r="AC85" s="51" t="str">
        <f t="shared" si="6"/>
        <v/>
      </c>
      <c r="AD85" s="51" t="str">
        <f t="shared" si="7"/>
        <v/>
      </c>
      <c r="AE85" s="51" t="str">
        <f t="shared" si="7"/>
        <v/>
      </c>
    </row>
    <row r="86" spans="1:31" s="51" customFormat="1" ht="33.75" customHeight="1">
      <c r="A86" s="52">
        <v>65</v>
      </c>
      <c r="B86" s="349"/>
      <c r="C86" s="350"/>
      <c r="D86" s="351"/>
      <c r="E86" s="45"/>
      <c r="F86" s="53"/>
      <c r="G86" s="53"/>
      <c r="H86" s="53"/>
      <c r="I86" s="53"/>
      <c r="J86" s="169"/>
      <c r="K86" s="162"/>
      <c r="L86" s="166"/>
      <c r="M86" s="183" t="b">
        <v>0</v>
      </c>
      <c r="N86" s="485"/>
      <c r="O86" s="486"/>
      <c r="P86" s="486"/>
      <c r="Q86" s="487"/>
      <c r="R86" s="183" t="b">
        <v>0</v>
      </c>
      <c r="S86" s="53"/>
      <c r="T86" s="55"/>
      <c r="U86" s="56"/>
      <c r="V86" s="50">
        <f t="shared" ref="V86:V149" si="8">MAX(F86:I86)</f>
        <v>0</v>
      </c>
      <c r="Y86" s="51">
        <f t="shared" si="2"/>
        <v>0</v>
      </c>
      <c r="Z86" s="51">
        <f t="shared" si="3"/>
        <v>0</v>
      </c>
      <c r="AA86" s="51">
        <f t="shared" si="4"/>
        <v>0</v>
      </c>
      <c r="AB86" s="51" t="str">
        <f t="shared" si="5"/>
        <v/>
      </c>
      <c r="AC86" s="51" t="str">
        <f t="shared" si="6"/>
        <v/>
      </c>
      <c r="AD86" s="51" t="str">
        <f t="shared" si="7"/>
        <v/>
      </c>
      <c r="AE86" s="51" t="str">
        <f t="shared" ref="AE86" si="9">IF(I86="","",IF($E86="男",1,IF($E86="女",2,"")))</f>
        <v/>
      </c>
    </row>
    <row r="87" spans="1:31" s="51" customFormat="1" ht="33.75" customHeight="1">
      <c r="A87" s="52">
        <v>66</v>
      </c>
      <c r="B87" s="349"/>
      <c r="C87" s="350"/>
      <c r="D87" s="351"/>
      <c r="E87" s="45"/>
      <c r="F87" s="53"/>
      <c r="G87" s="53"/>
      <c r="H87" s="53"/>
      <c r="I87" s="53"/>
      <c r="J87" s="169"/>
      <c r="K87" s="162"/>
      <c r="L87" s="166"/>
      <c r="M87" s="183" t="b">
        <v>0</v>
      </c>
      <c r="N87" s="485"/>
      <c r="O87" s="486"/>
      <c r="P87" s="486"/>
      <c r="Q87" s="487"/>
      <c r="R87" s="183" t="b">
        <v>0</v>
      </c>
      <c r="S87" s="53"/>
      <c r="T87" s="55"/>
      <c r="U87" s="56"/>
      <c r="V87" s="50">
        <f t="shared" si="8"/>
        <v>0</v>
      </c>
      <c r="Y87" s="51">
        <f t="shared" ref="Y87:Y150" si="10">MAX(F87:I87)</f>
        <v>0</v>
      </c>
      <c r="Z87" s="51">
        <f t="shared" ref="Z87:Z150" si="11">COUNTA(F87:I87)</f>
        <v>0</v>
      </c>
      <c r="AA87" s="51">
        <f t="shared" ref="AA87:AA150" si="12">COUNTA($J87)</f>
        <v>0</v>
      </c>
      <c r="AB87" s="51" t="str">
        <f t="shared" ref="AB87:AB150" si="13">IF(F87="","",IF($E87="男",1,IF($E87="女",2,"")))</f>
        <v/>
      </c>
      <c r="AC87" s="51" t="str">
        <f t="shared" ref="AC87:AC150" si="14">IF(G87="","",IF($E87="男",1,IF($E87="女",2,"")))</f>
        <v/>
      </c>
      <c r="AD87" s="51" t="str">
        <f t="shared" ref="AD87:AE150" si="15">IF(H87="","",IF($E87="男",1,IF($E87="女",2,"")))</f>
        <v/>
      </c>
      <c r="AE87" s="51" t="str">
        <f t="shared" si="15"/>
        <v/>
      </c>
    </row>
    <row r="88" spans="1:31" s="51" customFormat="1" ht="33.75" customHeight="1">
      <c r="A88" s="52">
        <v>67</v>
      </c>
      <c r="B88" s="349"/>
      <c r="C88" s="350"/>
      <c r="D88" s="351"/>
      <c r="E88" s="45"/>
      <c r="F88" s="53"/>
      <c r="G88" s="53"/>
      <c r="H88" s="53"/>
      <c r="I88" s="53"/>
      <c r="J88" s="169"/>
      <c r="K88" s="162"/>
      <c r="L88" s="166"/>
      <c r="M88" s="183" t="b">
        <v>0</v>
      </c>
      <c r="N88" s="485"/>
      <c r="O88" s="486"/>
      <c r="P88" s="486"/>
      <c r="Q88" s="487"/>
      <c r="R88" s="183" t="b">
        <v>0</v>
      </c>
      <c r="S88" s="53"/>
      <c r="T88" s="55"/>
      <c r="U88" s="56"/>
      <c r="V88" s="50">
        <f t="shared" si="8"/>
        <v>0</v>
      </c>
      <c r="Y88" s="51">
        <f t="shared" si="10"/>
        <v>0</v>
      </c>
      <c r="Z88" s="51">
        <f t="shared" si="11"/>
        <v>0</v>
      </c>
      <c r="AA88" s="51">
        <f t="shared" si="12"/>
        <v>0</v>
      </c>
      <c r="AB88" s="51" t="str">
        <f t="shared" si="13"/>
        <v/>
      </c>
      <c r="AC88" s="51" t="str">
        <f t="shared" si="14"/>
        <v/>
      </c>
      <c r="AD88" s="51" t="str">
        <f t="shared" si="15"/>
        <v/>
      </c>
      <c r="AE88" s="51" t="str">
        <f t="shared" si="15"/>
        <v/>
      </c>
    </row>
    <row r="89" spans="1:31" s="51" customFormat="1" ht="33.75" customHeight="1">
      <c r="A89" s="52">
        <v>68</v>
      </c>
      <c r="B89" s="349"/>
      <c r="C89" s="350"/>
      <c r="D89" s="351"/>
      <c r="E89" s="45"/>
      <c r="F89" s="53"/>
      <c r="G89" s="53"/>
      <c r="H89" s="53"/>
      <c r="I89" s="53"/>
      <c r="J89" s="169"/>
      <c r="K89" s="162"/>
      <c r="L89" s="166"/>
      <c r="M89" s="183" t="b">
        <v>0</v>
      </c>
      <c r="N89" s="485"/>
      <c r="O89" s="486"/>
      <c r="P89" s="486"/>
      <c r="Q89" s="487"/>
      <c r="R89" s="183" t="b">
        <v>0</v>
      </c>
      <c r="S89" s="53"/>
      <c r="T89" s="55"/>
      <c r="U89" s="56"/>
      <c r="V89" s="50">
        <f t="shared" si="8"/>
        <v>0</v>
      </c>
      <c r="Y89" s="51">
        <f t="shared" si="10"/>
        <v>0</v>
      </c>
      <c r="Z89" s="51">
        <f t="shared" si="11"/>
        <v>0</v>
      </c>
      <c r="AA89" s="51">
        <f t="shared" si="12"/>
        <v>0</v>
      </c>
      <c r="AB89" s="51" t="str">
        <f t="shared" si="13"/>
        <v/>
      </c>
      <c r="AC89" s="51" t="str">
        <f t="shared" si="14"/>
        <v/>
      </c>
      <c r="AD89" s="51" t="str">
        <f t="shared" si="15"/>
        <v/>
      </c>
      <c r="AE89" s="51" t="str">
        <f t="shared" si="15"/>
        <v/>
      </c>
    </row>
    <row r="90" spans="1:31" s="51" customFormat="1" ht="33.75" customHeight="1">
      <c r="A90" s="52">
        <v>69</v>
      </c>
      <c r="B90" s="349"/>
      <c r="C90" s="350"/>
      <c r="D90" s="351"/>
      <c r="E90" s="45"/>
      <c r="F90" s="53"/>
      <c r="G90" s="53"/>
      <c r="H90" s="53"/>
      <c r="I90" s="53"/>
      <c r="J90" s="169"/>
      <c r="K90" s="162"/>
      <c r="L90" s="166"/>
      <c r="M90" s="183" t="b">
        <v>0</v>
      </c>
      <c r="N90" s="485"/>
      <c r="O90" s="486"/>
      <c r="P90" s="486"/>
      <c r="Q90" s="487"/>
      <c r="R90" s="183" t="b">
        <v>0</v>
      </c>
      <c r="S90" s="53"/>
      <c r="T90" s="55"/>
      <c r="U90" s="56"/>
      <c r="V90" s="50">
        <f t="shared" si="8"/>
        <v>0</v>
      </c>
      <c r="Y90" s="51">
        <f t="shared" si="10"/>
        <v>0</v>
      </c>
      <c r="Z90" s="51">
        <f t="shared" si="11"/>
        <v>0</v>
      </c>
      <c r="AA90" s="51">
        <f t="shared" si="12"/>
        <v>0</v>
      </c>
      <c r="AB90" s="51" t="str">
        <f t="shared" si="13"/>
        <v/>
      </c>
      <c r="AC90" s="51" t="str">
        <f t="shared" si="14"/>
        <v/>
      </c>
      <c r="AD90" s="51" t="str">
        <f t="shared" si="15"/>
        <v/>
      </c>
      <c r="AE90" s="51" t="str">
        <f t="shared" si="15"/>
        <v/>
      </c>
    </row>
    <row r="91" spans="1:31" s="51" customFormat="1" ht="33.75" customHeight="1">
      <c r="A91" s="52">
        <v>70</v>
      </c>
      <c r="B91" s="349"/>
      <c r="C91" s="350"/>
      <c r="D91" s="351"/>
      <c r="E91" s="45"/>
      <c r="F91" s="53"/>
      <c r="G91" s="53"/>
      <c r="H91" s="53"/>
      <c r="I91" s="53"/>
      <c r="J91" s="169"/>
      <c r="K91" s="162"/>
      <c r="L91" s="166"/>
      <c r="M91" s="183" t="b">
        <v>0</v>
      </c>
      <c r="N91" s="485"/>
      <c r="O91" s="486"/>
      <c r="P91" s="486"/>
      <c r="Q91" s="487"/>
      <c r="R91" s="183" t="b">
        <v>0</v>
      </c>
      <c r="S91" s="53"/>
      <c r="T91" s="55"/>
      <c r="U91" s="56"/>
      <c r="V91" s="50">
        <f t="shared" si="8"/>
        <v>0</v>
      </c>
      <c r="Y91" s="51">
        <f t="shared" si="10"/>
        <v>0</v>
      </c>
      <c r="Z91" s="51">
        <f t="shared" si="11"/>
        <v>0</v>
      </c>
      <c r="AA91" s="51">
        <f t="shared" si="12"/>
        <v>0</v>
      </c>
      <c r="AB91" s="51" t="str">
        <f t="shared" si="13"/>
        <v/>
      </c>
      <c r="AC91" s="51" t="str">
        <f t="shared" si="14"/>
        <v/>
      </c>
      <c r="AD91" s="51" t="str">
        <f t="shared" si="15"/>
        <v/>
      </c>
      <c r="AE91" s="51" t="str">
        <f t="shared" si="15"/>
        <v/>
      </c>
    </row>
    <row r="92" spans="1:31" s="51" customFormat="1" ht="33.75" customHeight="1">
      <c r="A92" s="52">
        <v>71</v>
      </c>
      <c r="B92" s="349"/>
      <c r="C92" s="350"/>
      <c r="D92" s="351"/>
      <c r="E92" s="45"/>
      <c r="F92" s="53"/>
      <c r="G92" s="53"/>
      <c r="H92" s="53"/>
      <c r="I92" s="53"/>
      <c r="J92" s="169"/>
      <c r="K92" s="162"/>
      <c r="L92" s="166"/>
      <c r="M92" s="183" t="b">
        <v>0</v>
      </c>
      <c r="N92" s="485"/>
      <c r="O92" s="486"/>
      <c r="P92" s="486"/>
      <c r="Q92" s="487"/>
      <c r="R92" s="183" t="b">
        <v>0</v>
      </c>
      <c r="S92" s="53"/>
      <c r="T92" s="55"/>
      <c r="U92" s="56"/>
      <c r="V92" s="50">
        <f t="shared" si="8"/>
        <v>0</v>
      </c>
      <c r="Y92" s="51">
        <f t="shared" si="10"/>
        <v>0</v>
      </c>
      <c r="Z92" s="51">
        <f t="shared" si="11"/>
        <v>0</v>
      </c>
      <c r="AA92" s="51">
        <f t="shared" si="12"/>
        <v>0</v>
      </c>
      <c r="AB92" s="51" t="str">
        <f t="shared" si="13"/>
        <v/>
      </c>
      <c r="AC92" s="51" t="str">
        <f t="shared" si="14"/>
        <v/>
      </c>
      <c r="AD92" s="51" t="str">
        <f t="shared" si="15"/>
        <v/>
      </c>
      <c r="AE92" s="51" t="str">
        <f t="shared" si="15"/>
        <v/>
      </c>
    </row>
    <row r="93" spans="1:31" s="51" customFormat="1" ht="33.75" customHeight="1">
      <c r="A93" s="52">
        <v>72</v>
      </c>
      <c r="B93" s="349"/>
      <c r="C93" s="350"/>
      <c r="D93" s="351"/>
      <c r="E93" s="45"/>
      <c r="F93" s="53"/>
      <c r="G93" s="53"/>
      <c r="H93" s="53"/>
      <c r="I93" s="53"/>
      <c r="J93" s="169"/>
      <c r="K93" s="162"/>
      <c r="L93" s="166"/>
      <c r="M93" s="183" t="b">
        <v>0</v>
      </c>
      <c r="N93" s="485"/>
      <c r="O93" s="486"/>
      <c r="P93" s="486"/>
      <c r="Q93" s="487"/>
      <c r="R93" s="183" t="b">
        <v>0</v>
      </c>
      <c r="S93" s="53"/>
      <c r="T93" s="55"/>
      <c r="U93" s="56"/>
      <c r="V93" s="50">
        <f t="shared" si="8"/>
        <v>0</v>
      </c>
      <c r="Y93" s="51">
        <f t="shared" si="10"/>
        <v>0</v>
      </c>
      <c r="Z93" s="51">
        <f t="shared" si="11"/>
        <v>0</v>
      </c>
      <c r="AA93" s="51">
        <f t="shared" si="12"/>
        <v>0</v>
      </c>
      <c r="AB93" s="51" t="str">
        <f t="shared" si="13"/>
        <v/>
      </c>
      <c r="AC93" s="51" t="str">
        <f t="shared" si="14"/>
        <v/>
      </c>
      <c r="AD93" s="51" t="str">
        <f t="shared" si="15"/>
        <v/>
      </c>
      <c r="AE93" s="51" t="str">
        <f t="shared" si="15"/>
        <v/>
      </c>
    </row>
    <row r="94" spans="1:31" s="51" customFormat="1" ht="33.75" customHeight="1">
      <c r="A94" s="52">
        <v>73</v>
      </c>
      <c r="B94" s="349"/>
      <c r="C94" s="350"/>
      <c r="D94" s="351"/>
      <c r="E94" s="45"/>
      <c r="F94" s="53"/>
      <c r="G94" s="53"/>
      <c r="H94" s="53"/>
      <c r="I94" s="53"/>
      <c r="J94" s="169"/>
      <c r="K94" s="162"/>
      <c r="L94" s="166"/>
      <c r="M94" s="183" t="b">
        <v>0</v>
      </c>
      <c r="N94" s="485"/>
      <c r="O94" s="486"/>
      <c r="P94" s="486"/>
      <c r="Q94" s="487"/>
      <c r="R94" s="183" t="b">
        <v>0</v>
      </c>
      <c r="S94" s="53"/>
      <c r="T94" s="55"/>
      <c r="U94" s="56"/>
      <c r="V94" s="50">
        <f t="shared" si="8"/>
        <v>0</v>
      </c>
      <c r="Y94" s="51">
        <f t="shared" si="10"/>
        <v>0</v>
      </c>
      <c r="Z94" s="51">
        <f t="shared" si="11"/>
        <v>0</v>
      </c>
      <c r="AA94" s="51">
        <f t="shared" si="12"/>
        <v>0</v>
      </c>
      <c r="AB94" s="51" t="str">
        <f t="shared" si="13"/>
        <v/>
      </c>
      <c r="AC94" s="51" t="str">
        <f t="shared" si="14"/>
        <v/>
      </c>
      <c r="AD94" s="51" t="str">
        <f t="shared" si="15"/>
        <v/>
      </c>
      <c r="AE94" s="51" t="str">
        <f t="shared" si="15"/>
        <v/>
      </c>
    </row>
    <row r="95" spans="1:31" s="51" customFormat="1" ht="33.75" customHeight="1">
      <c r="A95" s="52">
        <v>74</v>
      </c>
      <c r="B95" s="349"/>
      <c r="C95" s="350"/>
      <c r="D95" s="351"/>
      <c r="E95" s="45"/>
      <c r="F95" s="53"/>
      <c r="G95" s="53"/>
      <c r="H95" s="53"/>
      <c r="I95" s="53"/>
      <c r="J95" s="169"/>
      <c r="K95" s="162"/>
      <c r="L95" s="166"/>
      <c r="M95" s="183" t="b">
        <v>0</v>
      </c>
      <c r="N95" s="485"/>
      <c r="O95" s="486"/>
      <c r="P95" s="486"/>
      <c r="Q95" s="487"/>
      <c r="R95" s="183" t="b">
        <v>0</v>
      </c>
      <c r="S95" s="53"/>
      <c r="T95" s="55"/>
      <c r="U95" s="56"/>
      <c r="V95" s="50">
        <f t="shared" si="8"/>
        <v>0</v>
      </c>
      <c r="Y95" s="51">
        <f t="shared" si="10"/>
        <v>0</v>
      </c>
      <c r="Z95" s="51">
        <f t="shared" si="11"/>
        <v>0</v>
      </c>
      <c r="AA95" s="51">
        <f t="shared" si="12"/>
        <v>0</v>
      </c>
      <c r="AB95" s="51" t="str">
        <f t="shared" si="13"/>
        <v/>
      </c>
      <c r="AC95" s="51" t="str">
        <f t="shared" si="14"/>
        <v/>
      </c>
      <c r="AD95" s="51" t="str">
        <f t="shared" si="15"/>
        <v/>
      </c>
      <c r="AE95" s="51" t="str">
        <f t="shared" si="15"/>
        <v/>
      </c>
    </row>
    <row r="96" spans="1:31" s="51" customFormat="1" ht="33.75" customHeight="1">
      <c r="A96" s="52">
        <v>75</v>
      </c>
      <c r="B96" s="349"/>
      <c r="C96" s="350"/>
      <c r="D96" s="351"/>
      <c r="E96" s="45"/>
      <c r="F96" s="53"/>
      <c r="G96" s="53"/>
      <c r="H96" s="53"/>
      <c r="I96" s="53"/>
      <c r="J96" s="169"/>
      <c r="K96" s="162"/>
      <c r="L96" s="166"/>
      <c r="M96" s="183" t="b">
        <v>0</v>
      </c>
      <c r="N96" s="485"/>
      <c r="O96" s="486"/>
      <c r="P96" s="486"/>
      <c r="Q96" s="487"/>
      <c r="R96" s="183" t="b">
        <v>0</v>
      </c>
      <c r="S96" s="53"/>
      <c r="T96" s="55"/>
      <c r="U96" s="56"/>
      <c r="V96" s="50">
        <f t="shared" si="8"/>
        <v>0</v>
      </c>
      <c r="Y96" s="51">
        <f t="shared" si="10"/>
        <v>0</v>
      </c>
      <c r="Z96" s="51">
        <f t="shared" si="11"/>
        <v>0</v>
      </c>
      <c r="AA96" s="51">
        <f t="shared" si="12"/>
        <v>0</v>
      </c>
      <c r="AB96" s="51" t="str">
        <f t="shared" si="13"/>
        <v/>
      </c>
      <c r="AC96" s="51" t="str">
        <f t="shared" si="14"/>
        <v/>
      </c>
      <c r="AD96" s="51" t="str">
        <f t="shared" si="15"/>
        <v/>
      </c>
      <c r="AE96" s="51" t="str">
        <f t="shared" si="15"/>
        <v/>
      </c>
    </row>
    <row r="97" spans="1:31" s="51" customFormat="1" ht="33.75" customHeight="1">
      <c r="A97" s="52">
        <v>76</v>
      </c>
      <c r="B97" s="349"/>
      <c r="C97" s="350"/>
      <c r="D97" s="351"/>
      <c r="E97" s="45"/>
      <c r="F97" s="53"/>
      <c r="G97" s="53"/>
      <c r="H97" s="53"/>
      <c r="I97" s="53"/>
      <c r="J97" s="169"/>
      <c r="K97" s="162"/>
      <c r="L97" s="166"/>
      <c r="M97" s="183" t="b">
        <v>0</v>
      </c>
      <c r="N97" s="485"/>
      <c r="O97" s="486"/>
      <c r="P97" s="486"/>
      <c r="Q97" s="487"/>
      <c r="R97" s="183" t="b">
        <v>0</v>
      </c>
      <c r="S97" s="53"/>
      <c r="T97" s="55"/>
      <c r="U97" s="56"/>
      <c r="V97" s="50">
        <f t="shared" si="8"/>
        <v>0</v>
      </c>
      <c r="Y97" s="51">
        <f t="shared" si="10"/>
        <v>0</v>
      </c>
      <c r="Z97" s="51">
        <f t="shared" si="11"/>
        <v>0</v>
      </c>
      <c r="AA97" s="51">
        <f t="shared" si="12"/>
        <v>0</v>
      </c>
      <c r="AB97" s="51" t="str">
        <f t="shared" si="13"/>
        <v/>
      </c>
      <c r="AC97" s="51" t="str">
        <f t="shared" si="14"/>
        <v/>
      </c>
      <c r="AD97" s="51" t="str">
        <f t="shared" si="15"/>
        <v/>
      </c>
      <c r="AE97" s="51" t="str">
        <f t="shared" si="15"/>
        <v/>
      </c>
    </row>
    <row r="98" spans="1:31" s="51" customFormat="1" ht="33.75" customHeight="1">
      <c r="A98" s="52">
        <v>77</v>
      </c>
      <c r="B98" s="349"/>
      <c r="C98" s="350"/>
      <c r="D98" s="351"/>
      <c r="E98" s="45"/>
      <c r="F98" s="53"/>
      <c r="G98" s="53"/>
      <c r="H98" s="53"/>
      <c r="I98" s="53"/>
      <c r="J98" s="169"/>
      <c r="K98" s="162"/>
      <c r="L98" s="166"/>
      <c r="M98" s="183" t="b">
        <v>0</v>
      </c>
      <c r="N98" s="485"/>
      <c r="O98" s="486"/>
      <c r="P98" s="486"/>
      <c r="Q98" s="487"/>
      <c r="R98" s="183" t="b">
        <v>0</v>
      </c>
      <c r="S98" s="53"/>
      <c r="T98" s="55"/>
      <c r="U98" s="56"/>
      <c r="V98" s="50">
        <f t="shared" si="8"/>
        <v>0</v>
      </c>
      <c r="Y98" s="51">
        <f t="shared" si="10"/>
        <v>0</v>
      </c>
      <c r="Z98" s="51">
        <f t="shared" si="11"/>
        <v>0</v>
      </c>
      <c r="AA98" s="51">
        <f t="shared" si="12"/>
        <v>0</v>
      </c>
      <c r="AB98" s="51" t="str">
        <f t="shared" si="13"/>
        <v/>
      </c>
      <c r="AC98" s="51" t="str">
        <f t="shared" si="14"/>
        <v/>
      </c>
      <c r="AD98" s="51" t="str">
        <f t="shared" si="15"/>
        <v/>
      </c>
      <c r="AE98" s="51" t="str">
        <f t="shared" si="15"/>
        <v/>
      </c>
    </row>
    <row r="99" spans="1:31" s="51" customFormat="1" ht="33.75" customHeight="1">
      <c r="A99" s="52">
        <v>78</v>
      </c>
      <c r="B99" s="349"/>
      <c r="C99" s="350"/>
      <c r="D99" s="351"/>
      <c r="E99" s="45"/>
      <c r="F99" s="53"/>
      <c r="G99" s="53"/>
      <c r="H99" s="53"/>
      <c r="I99" s="53"/>
      <c r="J99" s="169"/>
      <c r="K99" s="162"/>
      <c r="L99" s="166"/>
      <c r="M99" s="183" t="b">
        <v>0</v>
      </c>
      <c r="N99" s="485"/>
      <c r="O99" s="486"/>
      <c r="P99" s="486"/>
      <c r="Q99" s="487"/>
      <c r="R99" s="183" t="b">
        <v>0</v>
      </c>
      <c r="S99" s="53"/>
      <c r="T99" s="55"/>
      <c r="U99" s="56"/>
      <c r="V99" s="50">
        <f t="shared" si="8"/>
        <v>0</v>
      </c>
      <c r="Y99" s="51">
        <f t="shared" si="10"/>
        <v>0</v>
      </c>
      <c r="Z99" s="51">
        <f t="shared" si="11"/>
        <v>0</v>
      </c>
      <c r="AA99" s="51">
        <f t="shared" si="12"/>
        <v>0</v>
      </c>
      <c r="AB99" s="51" t="str">
        <f t="shared" si="13"/>
        <v/>
      </c>
      <c r="AC99" s="51" t="str">
        <f t="shared" si="14"/>
        <v/>
      </c>
      <c r="AD99" s="51" t="str">
        <f t="shared" si="15"/>
        <v/>
      </c>
      <c r="AE99" s="51" t="str">
        <f t="shared" si="15"/>
        <v/>
      </c>
    </row>
    <row r="100" spans="1:31" s="51" customFormat="1" ht="33.75" customHeight="1">
      <c r="A100" s="52">
        <v>79</v>
      </c>
      <c r="B100" s="349"/>
      <c r="C100" s="350"/>
      <c r="D100" s="351"/>
      <c r="E100" s="45"/>
      <c r="F100" s="53"/>
      <c r="G100" s="53"/>
      <c r="H100" s="53"/>
      <c r="I100" s="53"/>
      <c r="J100" s="169"/>
      <c r="K100" s="162"/>
      <c r="L100" s="166"/>
      <c r="M100" s="183" t="b">
        <v>0</v>
      </c>
      <c r="N100" s="485"/>
      <c r="O100" s="486"/>
      <c r="P100" s="486"/>
      <c r="Q100" s="487"/>
      <c r="R100" s="183" t="b">
        <v>0</v>
      </c>
      <c r="S100" s="53"/>
      <c r="T100" s="55"/>
      <c r="U100" s="56"/>
      <c r="V100" s="50">
        <f t="shared" si="8"/>
        <v>0</v>
      </c>
      <c r="Y100" s="51">
        <f t="shared" si="10"/>
        <v>0</v>
      </c>
      <c r="Z100" s="51">
        <f t="shared" si="11"/>
        <v>0</v>
      </c>
      <c r="AA100" s="51">
        <f t="shared" si="12"/>
        <v>0</v>
      </c>
      <c r="AB100" s="51" t="str">
        <f t="shared" si="13"/>
        <v/>
      </c>
      <c r="AC100" s="51" t="str">
        <f t="shared" si="14"/>
        <v/>
      </c>
      <c r="AD100" s="51" t="str">
        <f t="shared" si="15"/>
        <v/>
      </c>
      <c r="AE100" s="51" t="str">
        <f t="shared" si="15"/>
        <v/>
      </c>
    </row>
    <row r="101" spans="1:31" s="51" customFormat="1" ht="33.75" customHeight="1">
      <c r="A101" s="52">
        <v>80</v>
      </c>
      <c r="B101" s="349"/>
      <c r="C101" s="350"/>
      <c r="D101" s="351"/>
      <c r="E101" s="45"/>
      <c r="F101" s="53"/>
      <c r="G101" s="53"/>
      <c r="H101" s="53"/>
      <c r="I101" s="53"/>
      <c r="J101" s="169"/>
      <c r="K101" s="162"/>
      <c r="L101" s="166"/>
      <c r="M101" s="183" t="b">
        <v>0</v>
      </c>
      <c r="N101" s="485"/>
      <c r="O101" s="486"/>
      <c r="P101" s="486"/>
      <c r="Q101" s="487"/>
      <c r="R101" s="183" t="b">
        <v>0</v>
      </c>
      <c r="S101" s="53"/>
      <c r="T101" s="55"/>
      <c r="U101" s="56"/>
      <c r="V101" s="50">
        <f t="shared" si="8"/>
        <v>0</v>
      </c>
      <c r="Y101" s="51">
        <f t="shared" si="10"/>
        <v>0</v>
      </c>
      <c r="Z101" s="51">
        <f t="shared" si="11"/>
        <v>0</v>
      </c>
      <c r="AA101" s="51">
        <f t="shared" si="12"/>
        <v>0</v>
      </c>
      <c r="AB101" s="51" t="str">
        <f t="shared" si="13"/>
        <v/>
      </c>
      <c r="AC101" s="51" t="str">
        <f t="shared" si="14"/>
        <v/>
      </c>
      <c r="AD101" s="51" t="str">
        <f t="shared" si="15"/>
        <v/>
      </c>
      <c r="AE101" s="51" t="str">
        <f t="shared" si="15"/>
        <v/>
      </c>
    </row>
    <row r="102" spans="1:31" s="51" customFormat="1" ht="33.75" customHeight="1">
      <c r="A102" s="52">
        <v>81</v>
      </c>
      <c r="B102" s="349"/>
      <c r="C102" s="350"/>
      <c r="D102" s="351"/>
      <c r="E102" s="45"/>
      <c r="F102" s="53"/>
      <c r="G102" s="53"/>
      <c r="H102" s="53"/>
      <c r="I102" s="53"/>
      <c r="J102" s="169"/>
      <c r="K102" s="162"/>
      <c r="L102" s="166"/>
      <c r="M102" s="183" t="b">
        <v>0</v>
      </c>
      <c r="N102" s="485"/>
      <c r="O102" s="486"/>
      <c r="P102" s="486"/>
      <c r="Q102" s="487"/>
      <c r="R102" s="183" t="b">
        <v>0</v>
      </c>
      <c r="S102" s="53"/>
      <c r="T102" s="55"/>
      <c r="U102" s="56"/>
      <c r="V102" s="50">
        <f t="shared" si="8"/>
        <v>0</v>
      </c>
      <c r="Y102" s="51">
        <f t="shared" si="10"/>
        <v>0</v>
      </c>
      <c r="Z102" s="51">
        <f t="shared" si="11"/>
        <v>0</v>
      </c>
      <c r="AA102" s="51">
        <f t="shared" si="12"/>
        <v>0</v>
      </c>
      <c r="AB102" s="51" t="str">
        <f t="shared" si="13"/>
        <v/>
      </c>
      <c r="AC102" s="51" t="str">
        <f t="shared" si="14"/>
        <v/>
      </c>
      <c r="AD102" s="51" t="str">
        <f t="shared" si="15"/>
        <v/>
      </c>
      <c r="AE102" s="51" t="str">
        <f t="shared" si="15"/>
        <v/>
      </c>
    </row>
    <row r="103" spans="1:31" s="51" customFormat="1" ht="33.75" customHeight="1">
      <c r="A103" s="52">
        <v>82</v>
      </c>
      <c r="B103" s="349"/>
      <c r="C103" s="350"/>
      <c r="D103" s="351"/>
      <c r="E103" s="45"/>
      <c r="F103" s="53"/>
      <c r="G103" s="53"/>
      <c r="H103" s="53"/>
      <c r="I103" s="53"/>
      <c r="J103" s="169"/>
      <c r="K103" s="162"/>
      <c r="L103" s="166"/>
      <c r="M103" s="183" t="b">
        <v>0</v>
      </c>
      <c r="N103" s="485"/>
      <c r="O103" s="486"/>
      <c r="P103" s="486"/>
      <c r="Q103" s="487"/>
      <c r="R103" s="183" t="b">
        <v>0</v>
      </c>
      <c r="S103" s="53"/>
      <c r="T103" s="55"/>
      <c r="U103" s="56"/>
      <c r="V103" s="50">
        <f t="shared" si="8"/>
        <v>0</v>
      </c>
      <c r="Y103" s="51">
        <f t="shared" si="10"/>
        <v>0</v>
      </c>
      <c r="Z103" s="51">
        <f t="shared" si="11"/>
        <v>0</v>
      </c>
      <c r="AA103" s="51">
        <f t="shared" si="12"/>
        <v>0</v>
      </c>
      <c r="AB103" s="51" t="str">
        <f t="shared" si="13"/>
        <v/>
      </c>
      <c r="AC103" s="51" t="str">
        <f t="shared" si="14"/>
        <v/>
      </c>
      <c r="AD103" s="51" t="str">
        <f t="shared" si="15"/>
        <v/>
      </c>
      <c r="AE103" s="51" t="str">
        <f t="shared" si="15"/>
        <v/>
      </c>
    </row>
    <row r="104" spans="1:31" s="51" customFormat="1" ht="33.75" customHeight="1">
      <c r="A104" s="52">
        <v>83</v>
      </c>
      <c r="B104" s="349"/>
      <c r="C104" s="350"/>
      <c r="D104" s="351"/>
      <c r="E104" s="45"/>
      <c r="F104" s="53"/>
      <c r="G104" s="53"/>
      <c r="H104" s="53"/>
      <c r="I104" s="53"/>
      <c r="J104" s="169"/>
      <c r="K104" s="162"/>
      <c r="L104" s="166"/>
      <c r="M104" s="183" t="b">
        <v>0</v>
      </c>
      <c r="N104" s="485"/>
      <c r="O104" s="486"/>
      <c r="P104" s="486"/>
      <c r="Q104" s="487"/>
      <c r="R104" s="183" t="b">
        <v>0</v>
      </c>
      <c r="S104" s="53"/>
      <c r="T104" s="55"/>
      <c r="U104" s="56"/>
      <c r="V104" s="50">
        <f t="shared" si="8"/>
        <v>0</v>
      </c>
      <c r="Y104" s="51">
        <f t="shared" si="10"/>
        <v>0</v>
      </c>
      <c r="Z104" s="51">
        <f t="shared" si="11"/>
        <v>0</v>
      </c>
      <c r="AA104" s="51">
        <f t="shared" si="12"/>
        <v>0</v>
      </c>
      <c r="AB104" s="51" t="str">
        <f t="shared" si="13"/>
        <v/>
      </c>
      <c r="AC104" s="51" t="str">
        <f t="shared" si="14"/>
        <v/>
      </c>
      <c r="AD104" s="51" t="str">
        <f t="shared" si="15"/>
        <v/>
      </c>
      <c r="AE104" s="51" t="str">
        <f t="shared" si="15"/>
        <v/>
      </c>
    </row>
    <row r="105" spans="1:31" s="51" customFormat="1" ht="33.75" customHeight="1">
      <c r="A105" s="52">
        <v>84</v>
      </c>
      <c r="B105" s="349"/>
      <c r="C105" s="350"/>
      <c r="D105" s="351"/>
      <c r="E105" s="45"/>
      <c r="F105" s="53"/>
      <c r="G105" s="53"/>
      <c r="H105" s="53"/>
      <c r="I105" s="53"/>
      <c r="J105" s="169"/>
      <c r="K105" s="162"/>
      <c r="L105" s="166"/>
      <c r="M105" s="183" t="b">
        <v>0</v>
      </c>
      <c r="N105" s="485"/>
      <c r="O105" s="486"/>
      <c r="P105" s="486"/>
      <c r="Q105" s="487"/>
      <c r="R105" s="183" t="b">
        <v>0</v>
      </c>
      <c r="S105" s="53"/>
      <c r="T105" s="55"/>
      <c r="U105" s="56"/>
      <c r="V105" s="50">
        <f t="shared" si="8"/>
        <v>0</v>
      </c>
      <c r="Y105" s="51">
        <f t="shared" si="10"/>
        <v>0</v>
      </c>
      <c r="Z105" s="51">
        <f t="shared" si="11"/>
        <v>0</v>
      </c>
      <c r="AA105" s="51">
        <f t="shared" si="12"/>
        <v>0</v>
      </c>
      <c r="AB105" s="51" t="str">
        <f t="shared" si="13"/>
        <v/>
      </c>
      <c r="AC105" s="51" t="str">
        <f t="shared" si="14"/>
        <v/>
      </c>
      <c r="AD105" s="51" t="str">
        <f t="shared" si="15"/>
        <v/>
      </c>
      <c r="AE105" s="51" t="str">
        <f t="shared" si="15"/>
        <v/>
      </c>
    </row>
    <row r="106" spans="1:31" s="51" customFormat="1" ht="33.75" customHeight="1">
      <c r="A106" s="52">
        <v>85</v>
      </c>
      <c r="B106" s="349"/>
      <c r="C106" s="350"/>
      <c r="D106" s="351"/>
      <c r="E106" s="45"/>
      <c r="F106" s="53"/>
      <c r="G106" s="53"/>
      <c r="H106" s="53"/>
      <c r="I106" s="53"/>
      <c r="J106" s="169"/>
      <c r="K106" s="162"/>
      <c r="L106" s="166"/>
      <c r="M106" s="183" t="b">
        <v>0</v>
      </c>
      <c r="N106" s="485"/>
      <c r="O106" s="486"/>
      <c r="P106" s="486"/>
      <c r="Q106" s="487"/>
      <c r="R106" s="183" t="b">
        <v>0</v>
      </c>
      <c r="S106" s="53"/>
      <c r="T106" s="55"/>
      <c r="U106" s="56"/>
      <c r="V106" s="50">
        <f t="shared" si="8"/>
        <v>0</v>
      </c>
      <c r="Y106" s="51">
        <f t="shared" si="10"/>
        <v>0</v>
      </c>
      <c r="Z106" s="51">
        <f t="shared" si="11"/>
        <v>0</v>
      </c>
      <c r="AA106" s="51">
        <f t="shared" si="12"/>
        <v>0</v>
      </c>
      <c r="AB106" s="51" t="str">
        <f t="shared" si="13"/>
        <v/>
      </c>
      <c r="AC106" s="51" t="str">
        <f t="shared" si="14"/>
        <v/>
      </c>
      <c r="AD106" s="51" t="str">
        <f t="shared" si="15"/>
        <v/>
      </c>
      <c r="AE106" s="51" t="str">
        <f t="shared" si="15"/>
        <v/>
      </c>
    </row>
    <row r="107" spans="1:31" s="51" customFormat="1" ht="33.75" customHeight="1">
      <c r="A107" s="52">
        <v>86</v>
      </c>
      <c r="B107" s="349"/>
      <c r="C107" s="350"/>
      <c r="D107" s="351"/>
      <c r="E107" s="45"/>
      <c r="F107" s="53"/>
      <c r="G107" s="53"/>
      <c r="H107" s="53"/>
      <c r="I107" s="53"/>
      <c r="J107" s="169"/>
      <c r="K107" s="162"/>
      <c r="L107" s="166"/>
      <c r="M107" s="183" t="b">
        <v>0</v>
      </c>
      <c r="N107" s="485"/>
      <c r="O107" s="486"/>
      <c r="P107" s="486"/>
      <c r="Q107" s="487"/>
      <c r="R107" s="183" t="b">
        <v>0</v>
      </c>
      <c r="S107" s="53"/>
      <c r="T107" s="55"/>
      <c r="U107" s="56"/>
      <c r="V107" s="50">
        <f t="shared" si="8"/>
        <v>0</v>
      </c>
      <c r="Y107" s="51">
        <f t="shared" si="10"/>
        <v>0</v>
      </c>
      <c r="Z107" s="51">
        <f t="shared" si="11"/>
        <v>0</v>
      </c>
      <c r="AA107" s="51">
        <f t="shared" si="12"/>
        <v>0</v>
      </c>
      <c r="AB107" s="51" t="str">
        <f t="shared" si="13"/>
        <v/>
      </c>
      <c r="AC107" s="51" t="str">
        <f t="shared" si="14"/>
        <v/>
      </c>
      <c r="AD107" s="51" t="str">
        <f t="shared" si="15"/>
        <v/>
      </c>
      <c r="AE107" s="51" t="str">
        <f t="shared" si="15"/>
        <v/>
      </c>
    </row>
    <row r="108" spans="1:31" s="51" customFormat="1" ht="33.75" customHeight="1">
      <c r="A108" s="52">
        <v>87</v>
      </c>
      <c r="B108" s="349"/>
      <c r="C108" s="350"/>
      <c r="D108" s="351"/>
      <c r="E108" s="45"/>
      <c r="F108" s="53"/>
      <c r="G108" s="53"/>
      <c r="H108" s="53"/>
      <c r="I108" s="53"/>
      <c r="J108" s="169"/>
      <c r="K108" s="162"/>
      <c r="L108" s="166"/>
      <c r="M108" s="183" t="b">
        <v>0</v>
      </c>
      <c r="N108" s="485"/>
      <c r="O108" s="486"/>
      <c r="P108" s="486"/>
      <c r="Q108" s="487"/>
      <c r="R108" s="183" t="b">
        <v>0</v>
      </c>
      <c r="S108" s="53"/>
      <c r="T108" s="55"/>
      <c r="U108" s="56"/>
      <c r="V108" s="50">
        <f t="shared" si="8"/>
        <v>0</v>
      </c>
      <c r="Y108" s="51">
        <f t="shared" si="10"/>
        <v>0</v>
      </c>
      <c r="Z108" s="51">
        <f t="shared" si="11"/>
        <v>0</v>
      </c>
      <c r="AA108" s="51">
        <f t="shared" si="12"/>
        <v>0</v>
      </c>
      <c r="AB108" s="51" t="str">
        <f t="shared" si="13"/>
        <v/>
      </c>
      <c r="AC108" s="51" t="str">
        <f t="shared" si="14"/>
        <v/>
      </c>
      <c r="AD108" s="51" t="str">
        <f t="shared" si="15"/>
        <v/>
      </c>
      <c r="AE108" s="51" t="str">
        <f t="shared" si="15"/>
        <v/>
      </c>
    </row>
    <row r="109" spans="1:31" s="51" customFormat="1" ht="33.75" customHeight="1">
      <c r="A109" s="52">
        <v>88</v>
      </c>
      <c r="B109" s="349"/>
      <c r="C109" s="350"/>
      <c r="D109" s="351"/>
      <c r="E109" s="45"/>
      <c r="F109" s="53"/>
      <c r="G109" s="53"/>
      <c r="H109" s="53"/>
      <c r="I109" s="53"/>
      <c r="J109" s="169"/>
      <c r="K109" s="162"/>
      <c r="L109" s="166"/>
      <c r="M109" s="183" t="b">
        <v>0</v>
      </c>
      <c r="N109" s="485"/>
      <c r="O109" s="486"/>
      <c r="P109" s="486"/>
      <c r="Q109" s="487"/>
      <c r="R109" s="183" t="b">
        <v>0</v>
      </c>
      <c r="S109" s="53"/>
      <c r="T109" s="55"/>
      <c r="U109" s="56"/>
      <c r="V109" s="50">
        <f t="shared" si="8"/>
        <v>0</v>
      </c>
      <c r="Y109" s="51">
        <f t="shared" si="10"/>
        <v>0</v>
      </c>
      <c r="Z109" s="51">
        <f t="shared" si="11"/>
        <v>0</v>
      </c>
      <c r="AA109" s="51">
        <f t="shared" si="12"/>
        <v>0</v>
      </c>
      <c r="AB109" s="51" t="str">
        <f t="shared" si="13"/>
        <v/>
      </c>
      <c r="AC109" s="51" t="str">
        <f t="shared" si="14"/>
        <v/>
      </c>
      <c r="AD109" s="51" t="str">
        <f t="shared" si="15"/>
        <v/>
      </c>
      <c r="AE109" s="51" t="str">
        <f t="shared" si="15"/>
        <v/>
      </c>
    </row>
    <row r="110" spans="1:31" s="51" customFormat="1" ht="33.75" customHeight="1">
      <c r="A110" s="52">
        <v>89</v>
      </c>
      <c r="B110" s="349"/>
      <c r="C110" s="350"/>
      <c r="D110" s="351"/>
      <c r="E110" s="45"/>
      <c r="F110" s="53"/>
      <c r="G110" s="53"/>
      <c r="H110" s="53"/>
      <c r="I110" s="53"/>
      <c r="J110" s="169"/>
      <c r="K110" s="162"/>
      <c r="L110" s="166"/>
      <c r="M110" s="183" t="b">
        <v>0</v>
      </c>
      <c r="N110" s="485"/>
      <c r="O110" s="486"/>
      <c r="P110" s="486"/>
      <c r="Q110" s="487"/>
      <c r="R110" s="183" t="b">
        <v>0</v>
      </c>
      <c r="S110" s="53"/>
      <c r="T110" s="55"/>
      <c r="U110" s="56"/>
      <c r="V110" s="50">
        <f t="shared" si="8"/>
        <v>0</v>
      </c>
      <c r="Y110" s="51">
        <f t="shared" si="10"/>
        <v>0</v>
      </c>
      <c r="Z110" s="51">
        <f t="shared" si="11"/>
        <v>0</v>
      </c>
      <c r="AA110" s="51">
        <f t="shared" si="12"/>
        <v>0</v>
      </c>
      <c r="AB110" s="51" t="str">
        <f t="shared" si="13"/>
        <v/>
      </c>
      <c r="AC110" s="51" t="str">
        <f t="shared" si="14"/>
        <v/>
      </c>
      <c r="AD110" s="51" t="str">
        <f t="shared" si="15"/>
        <v/>
      </c>
      <c r="AE110" s="51" t="str">
        <f t="shared" si="15"/>
        <v/>
      </c>
    </row>
    <row r="111" spans="1:31" s="51" customFormat="1" ht="33.75" customHeight="1">
      <c r="A111" s="52">
        <v>90</v>
      </c>
      <c r="B111" s="349"/>
      <c r="C111" s="350"/>
      <c r="D111" s="351"/>
      <c r="E111" s="45"/>
      <c r="F111" s="53"/>
      <c r="G111" s="53"/>
      <c r="H111" s="53"/>
      <c r="I111" s="53"/>
      <c r="J111" s="169"/>
      <c r="K111" s="162"/>
      <c r="L111" s="166"/>
      <c r="M111" s="183" t="b">
        <v>0</v>
      </c>
      <c r="N111" s="485"/>
      <c r="O111" s="486"/>
      <c r="P111" s="486"/>
      <c r="Q111" s="487"/>
      <c r="R111" s="183" t="b">
        <v>0</v>
      </c>
      <c r="S111" s="53"/>
      <c r="T111" s="55"/>
      <c r="U111" s="56"/>
      <c r="V111" s="50">
        <f t="shared" si="8"/>
        <v>0</v>
      </c>
      <c r="Y111" s="51">
        <f t="shared" si="10"/>
        <v>0</v>
      </c>
      <c r="Z111" s="51">
        <f t="shared" si="11"/>
        <v>0</v>
      </c>
      <c r="AA111" s="51">
        <f t="shared" si="12"/>
        <v>0</v>
      </c>
      <c r="AB111" s="51" t="str">
        <f t="shared" si="13"/>
        <v/>
      </c>
      <c r="AC111" s="51" t="str">
        <f t="shared" si="14"/>
        <v/>
      </c>
      <c r="AD111" s="51" t="str">
        <f t="shared" si="15"/>
        <v/>
      </c>
      <c r="AE111" s="51" t="str">
        <f t="shared" si="15"/>
        <v/>
      </c>
    </row>
    <row r="112" spans="1:31" s="51" customFormat="1" ht="33.75" customHeight="1">
      <c r="A112" s="52">
        <v>91</v>
      </c>
      <c r="B112" s="349"/>
      <c r="C112" s="350"/>
      <c r="D112" s="351"/>
      <c r="E112" s="45"/>
      <c r="F112" s="53"/>
      <c r="G112" s="53"/>
      <c r="H112" s="53"/>
      <c r="I112" s="53"/>
      <c r="J112" s="169"/>
      <c r="K112" s="162"/>
      <c r="L112" s="166"/>
      <c r="M112" s="183" t="b">
        <v>0</v>
      </c>
      <c r="N112" s="485"/>
      <c r="O112" s="486"/>
      <c r="P112" s="486"/>
      <c r="Q112" s="487"/>
      <c r="R112" s="183" t="b">
        <v>0</v>
      </c>
      <c r="S112" s="53"/>
      <c r="T112" s="55"/>
      <c r="U112" s="56"/>
      <c r="V112" s="50">
        <f t="shared" si="8"/>
        <v>0</v>
      </c>
      <c r="Y112" s="51">
        <f t="shared" si="10"/>
        <v>0</v>
      </c>
      <c r="Z112" s="51">
        <f t="shared" si="11"/>
        <v>0</v>
      </c>
      <c r="AA112" s="51">
        <f t="shared" si="12"/>
        <v>0</v>
      </c>
      <c r="AB112" s="51" t="str">
        <f t="shared" si="13"/>
        <v/>
      </c>
      <c r="AC112" s="51" t="str">
        <f t="shared" si="14"/>
        <v/>
      </c>
      <c r="AD112" s="51" t="str">
        <f t="shared" si="15"/>
        <v/>
      </c>
      <c r="AE112" s="51" t="str">
        <f t="shared" si="15"/>
        <v/>
      </c>
    </row>
    <row r="113" spans="1:31" s="51" customFormat="1" ht="33.75" customHeight="1">
      <c r="A113" s="52">
        <v>92</v>
      </c>
      <c r="B113" s="349"/>
      <c r="C113" s="350"/>
      <c r="D113" s="351"/>
      <c r="E113" s="45"/>
      <c r="F113" s="53"/>
      <c r="G113" s="53"/>
      <c r="H113" s="53"/>
      <c r="I113" s="53"/>
      <c r="J113" s="169"/>
      <c r="K113" s="162"/>
      <c r="L113" s="166"/>
      <c r="M113" s="183" t="b">
        <v>0</v>
      </c>
      <c r="N113" s="485"/>
      <c r="O113" s="486"/>
      <c r="P113" s="486"/>
      <c r="Q113" s="487"/>
      <c r="R113" s="183" t="b">
        <v>0</v>
      </c>
      <c r="S113" s="53"/>
      <c r="T113" s="55"/>
      <c r="U113" s="56"/>
      <c r="V113" s="50">
        <f t="shared" si="8"/>
        <v>0</v>
      </c>
      <c r="Y113" s="51">
        <f t="shared" si="10"/>
        <v>0</v>
      </c>
      <c r="Z113" s="51">
        <f t="shared" si="11"/>
        <v>0</v>
      </c>
      <c r="AA113" s="51">
        <f t="shared" si="12"/>
        <v>0</v>
      </c>
      <c r="AB113" s="51" t="str">
        <f t="shared" si="13"/>
        <v/>
      </c>
      <c r="AC113" s="51" t="str">
        <f t="shared" si="14"/>
        <v/>
      </c>
      <c r="AD113" s="51" t="str">
        <f t="shared" si="15"/>
        <v/>
      </c>
      <c r="AE113" s="51" t="str">
        <f t="shared" si="15"/>
        <v/>
      </c>
    </row>
    <row r="114" spans="1:31" s="51" customFormat="1" ht="33.75" customHeight="1">
      <c r="A114" s="52">
        <v>93</v>
      </c>
      <c r="B114" s="349"/>
      <c r="C114" s="350"/>
      <c r="D114" s="351"/>
      <c r="E114" s="45"/>
      <c r="F114" s="53"/>
      <c r="G114" s="53"/>
      <c r="H114" s="53"/>
      <c r="I114" s="53"/>
      <c r="J114" s="169"/>
      <c r="K114" s="162"/>
      <c r="L114" s="166"/>
      <c r="M114" s="183" t="b">
        <v>0</v>
      </c>
      <c r="N114" s="485"/>
      <c r="O114" s="486"/>
      <c r="P114" s="486"/>
      <c r="Q114" s="487"/>
      <c r="R114" s="183" t="b">
        <v>0</v>
      </c>
      <c r="S114" s="53"/>
      <c r="T114" s="55"/>
      <c r="U114" s="56"/>
      <c r="V114" s="50">
        <f t="shared" si="8"/>
        <v>0</v>
      </c>
      <c r="Y114" s="51">
        <f t="shared" si="10"/>
        <v>0</v>
      </c>
      <c r="Z114" s="51">
        <f t="shared" si="11"/>
        <v>0</v>
      </c>
      <c r="AA114" s="51">
        <f t="shared" si="12"/>
        <v>0</v>
      </c>
      <c r="AB114" s="51" t="str">
        <f t="shared" si="13"/>
        <v/>
      </c>
      <c r="AC114" s="51" t="str">
        <f t="shared" si="14"/>
        <v/>
      </c>
      <c r="AD114" s="51" t="str">
        <f t="shared" si="15"/>
        <v/>
      </c>
      <c r="AE114" s="51" t="str">
        <f t="shared" si="15"/>
        <v/>
      </c>
    </row>
    <row r="115" spans="1:31" s="51" customFormat="1" ht="33.75" customHeight="1">
      <c r="A115" s="52">
        <v>94</v>
      </c>
      <c r="B115" s="349"/>
      <c r="C115" s="350"/>
      <c r="D115" s="351"/>
      <c r="E115" s="45"/>
      <c r="F115" s="53"/>
      <c r="G115" s="53"/>
      <c r="H115" s="53"/>
      <c r="I115" s="53"/>
      <c r="J115" s="169"/>
      <c r="K115" s="162"/>
      <c r="L115" s="166"/>
      <c r="M115" s="183" t="b">
        <v>0</v>
      </c>
      <c r="N115" s="485"/>
      <c r="O115" s="486"/>
      <c r="P115" s="486"/>
      <c r="Q115" s="487"/>
      <c r="R115" s="183" t="b">
        <v>0</v>
      </c>
      <c r="S115" s="53"/>
      <c r="T115" s="55"/>
      <c r="U115" s="56"/>
      <c r="V115" s="50">
        <f t="shared" si="8"/>
        <v>0</v>
      </c>
      <c r="Y115" s="51">
        <f t="shared" si="10"/>
        <v>0</v>
      </c>
      <c r="Z115" s="51">
        <f t="shared" si="11"/>
        <v>0</v>
      </c>
      <c r="AA115" s="51">
        <f t="shared" si="12"/>
        <v>0</v>
      </c>
      <c r="AB115" s="51" t="str">
        <f t="shared" si="13"/>
        <v/>
      </c>
      <c r="AC115" s="51" t="str">
        <f t="shared" si="14"/>
        <v/>
      </c>
      <c r="AD115" s="51" t="str">
        <f t="shared" si="15"/>
        <v/>
      </c>
      <c r="AE115" s="51" t="str">
        <f t="shared" si="15"/>
        <v/>
      </c>
    </row>
    <row r="116" spans="1:31" s="51" customFormat="1" ht="33.75" customHeight="1">
      <c r="A116" s="52">
        <v>95</v>
      </c>
      <c r="B116" s="349"/>
      <c r="C116" s="350"/>
      <c r="D116" s="351"/>
      <c r="E116" s="45"/>
      <c r="F116" s="53"/>
      <c r="G116" s="53"/>
      <c r="H116" s="53"/>
      <c r="I116" s="53"/>
      <c r="J116" s="169"/>
      <c r="K116" s="162"/>
      <c r="L116" s="166"/>
      <c r="M116" s="183" t="b">
        <v>0</v>
      </c>
      <c r="N116" s="485"/>
      <c r="O116" s="486"/>
      <c r="P116" s="486"/>
      <c r="Q116" s="487"/>
      <c r="R116" s="183" t="b">
        <v>0</v>
      </c>
      <c r="S116" s="53"/>
      <c r="T116" s="55"/>
      <c r="U116" s="56"/>
      <c r="V116" s="50">
        <f t="shared" si="8"/>
        <v>0</v>
      </c>
      <c r="Y116" s="51">
        <f t="shared" si="10"/>
        <v>0</v>
      </c>
      <c r="Z116" s="51">
        <f t="shared" si="11"/>
        <v>0</v>
      </c>
      <c r="AA116" s="51">
        <f t="shared" si="12"/>
        <v>0</v>
      </c>
      <c r="AB116" s="51" t="str">
        <f t="shared" si="13"/>
        <v/>
      </c>
      <c r="AC116" s="51" t="str">
        <f t="shared" si="14"/>
        <v/>
      </c>
      <c r="AD116" s="51" t="str">
        <f t="shared" si="15"/>
        <v/>
      </c>
      <c r="AE116" s="51" t="str">
        <f t="shared" si="15"/>
        <v/>
      </c>
    </row>
    <row r="117" spans="1:31" s="51" customFormat="1" ht="33.75" customHeight="1">
      <c r="A117" s="52">
        <v>96</v>
      </c>
      <c r="B117" s="349"/>
      <c r="C117" s="350"/>
      <c r="D117" s="351"/>
      <c r="E117" s="45"/>
      <c r="F117" s="53"/>
      <c r="G117" s="53"/>
      <c r="H117" s="53"/>
      <c r="I117" s="53"/>
      <c r="J117" s="169"/>
      <c r="K117" s="162"/>
      <c r="L117" s="166"/>
      <c r="M117" s="183" t="b">
        <v>0</v>
      </c>
      <c r="N117" s="485"/>
      <c r="O117" s="486"/>
      <c r="P117" s="486"/>
      <c r="Q117" s="487"/>
      <c r="R117" s="183" t="b">
        <v>0</v>
      </c>
      <c r="S117" s="53"/>
      <c r="T117" s="55"/>
      <c r="U117" s="56"/>
      <c r="V117" s="50">
        <f t="shared" si="8"/>
        <v>0</v>
      </c>
      <c r="Y117" s="51">
        <f t="shared" si="10"/>
        <v>0</v>
      </c>
      <c r="Z117" s="51">
        <f t="shared" si="11"/>
        <v>0</v>
      </c>
      <c r="AA117" s="51">
        <f t="shared" si="12"/>
        <v>0</v>
      </c>
      <c r="AB117" s="51" t="str">
        <f t="shared" si="13"/>
        <v/>
      </c>
      <c r="AC117" s="51" t="str">
        <f t="shared" si="14"/>
        <v/>
      </c>
      <c r="AD117" s="51" t="str">
        <f t="shared" si="15"/>
        <v/>
      </c>
      <c r="AE117" s="51" t="str">
        <f t="shared" si="15"/>
        <v/>
      </c>
    </row>
    <row r="118" spans="1:31" s="51" customFormat="1" ht="33.75" customHeight="1">
      <c r="A118" s="52">
        <v>97</v>
      </c>
      <c r="B118" s="349"/>
      <c r="C118" s="350"/>
      <c r="D118" s="351"/>
      <c r="E118" s="45"/>
      <c r="F118" s="53"/>
      <c r="G118" s="53"/>
      <c r="H118" s="53"/>
      <c r="I118" s="53"/>
      <c r="J118" s="169"/>
      <c r="K118" s="162"/>
      <c r="L118" s="166"/>
      <c r="M118" s="183" t="b">
        <v>0</v>
      </c>
      <c r="N118" s="485"/>
      <c r="O118" s="486"/>
      <c r="P118" s="486"/>
      <c r="Q118" s="487"/>
      <c r="R118" s="183" t="b">
        <v>0</v>
      </c>
      <c r="S118" s="53"/>
      <c r="T118" s="55"/>
      <c r="U118" s="56"/>
      <c r="V118" s="50">
        <f t="shared" si="8"/>
        <v>0</v>
      </c>
      <c r="Y118" s="51">
        <f t="shared" si="10"/>
        <v>0</v>
      </c>
      <c r="Z118" s="51">
        <f t="shared" si="11"/>
        <v>0</v>
      </c>
      <c r="AA118" s="51">
        <f t="shared" si="12"/>
        <v>0</v>
      </c>
      <c r="AB118" s="51" t="str">
        <f t="shared" si="13"/>
        <v/>
      </c>
      <c r="AC118" s="51" t="str">
        <f t="shared" si="14"/>
        <v/>
      </c>
      <c r="AD118" s="51" t="str">
        <f t="shared" si="15"/>
        <v/>
      </c>
      <c r="AE118" s="51" t="str">
        <f t="shared" si="15"/>
        <v/>
      </c>
    </row>
    <row r="119" spans="1:31" s="51" customFormat="1" ht="33.75" customHeight="1">
      <c r="A119" s="52">
        <v>98</v>
      </c>
      <c r="B119" s="349"/>
      <c r="C119" s="350"/>
      <c r="D119" s="351"/>
      <c r="E119" s="45"/>
      <c r="F119" s="53"/>
      <c r="G119" s="53"/>
      <c r="H119" s="53"/>
      <c r="I119" s="53"/>
      <c r="J119" s="169"/>
      <c r="K119" s="162"/>
      <c r="L119" s="166"/>
      <c r="M119" s="183" t="b">
        <v>0</v>
      </c>
      <c r="N119" s="485"/>
      <c r="O119" s="486"/>
      <c r="P119" s="486"/>
      <c r="Q119" s="487"/>
      <c r="R119" s="183" t="b">
        <v>0</v>
      </c>
      <c r="S119" s="53"/>
      <c r="T119" s="55"/>
      <c r="U119" s="56"/>
      <c r="V119" s="50">
        <f t="shared" si="8"/>
        <v>0</v>
      </c>
      <c r="Y119" s="51">
        <f t="shared" si="10"/>
        <v>0</v>
      </c>
      <c r="Z119" s="51">
        <f t="shared" si="11"/>
        <v>0</v>
      </c>
      <c r="AA119" s="51">
        <f t="shared" si="12"/>
        <v>0</v>
      </c>
      <c r="AB119" s="51" t="str">
        <f t="shared" si="13"/>
        <v/>
      </c>
      <c r="AC119" s="51" t="str">
        <f t="shared" si="14"/>
        <v/>
      </c>
      <c r="AD119" s="51" t="str">
        <f t="shared" si="15"/>
        <v/>
      </c>
      <c r="AE119" s="51" t="str">
        <f t="shared" si="15"/>
        <v/>
      </c>
    </row>
    <row r="120" spans="1:31" s="51" customFormat="1" ht="33.75" customHeight="1">
      <c r="A120" s="52">
        <v>99</v>
      </c>
      <c r="B120" s="349"/>
      <c r="C120" s="350"/>
      <c r="D120" s="351"/>
      <c r="E120" s="45"/>
      <c r="F120" s="53"/>
      <c r="G120" s="53"/>
      <c r="H120" s="53"/>
      <c r="I120" s="53"/>
      <c r="J120" s="169"/>
      <c r="K120" s="162"/>
      <c r="L120" s="166"/>
      <c r="M120" s="183" t="b">
        <v>0</v>
      </c>
      <c r="N120" s="485"/>
      <c r="O120" s="486"/>
      <c r="P120" s="486"/>
      <c r="Q120" s="487"/>
      <c r="R120" s="183" t="b">
        <v>0</v>
      </c>
      <c r="S120" s="53"/>
      <c r="T120" s="55"/>
      <c r="U120" s="56"/>
      <c r="V120" s="50">
        <f t="shared" si="8"/>
        <v>0</v>
      </c>
      <c r="Y120" s="51">
        <f t="shared" si="10"/>
        <v>0</v>
      </c>
      <c r="Z120" s="51">
        <f t="shared" si="11"/>
        <v>0</v>
      </c>
      <c r="AA120" s="51">
        <f t="shared" si="12"/>
        <v>0</v>
      </c>
      <c r="AB120" s="51" t="str">
        <f t="shared" si="13"/>
        <v/>
      </c>
      <c r="AC120" s="51" t="str">
        <f t="shared" si="14"/>
        <v/>
      </c>
      <c r="AD120" s="51" t="str">
        <f t="shared" si="15"/>
        <v/>
      </c>
      <c r="AE120" s="51" t="str">
        <f t="shared" si="15"/>
        <v/>
      </c>
    </row>
    <row r="121" spans="1:31" s="51" customFormat="1" ht="33.75" customHeight="1">
      <c r="A121" s="52">
        <v>100</v>
      </c>
      <c r="B121" s="349"/>
      <c r="C121" s="350"/>
      <c r="D121" s="351"/>
      <c r="E121" s="45"/>
      <c r="F121" s="53"/>
      <c r="G121" s="53"/>
      <c r="H121" s="53"/>
      <c r="I121" s="53"/>
      <c r="J121" s="169"/>
      <c r="K121" s="162"/>
      <c r="L121" s="166"/>
      <c r="M121" s="183" t="b">
        <v>0</v>
      </c>
      <c r="N121" s="485"/>
      <c r="O121" s="486"/>
      <c r="P121" s="486"/>
      <c r="Q121" s="487"/>
      <c r="R121" s="183" t="b">
        <v>0</v>
      </c>
      <c r="S121" s="53"/>
      <c r="T121" s="55"/>
      <c r="U121" s="56"/>
      <c r="V121" s="50">
        <f t="shared" si="8"/>
        <v>0</v>
      </c>
      <c r="Y121" s="51">
        <f t="shared" si="10"/>
        <v>0</v>
      </c>
      <c r="Z121" s="51">
        <f t="shared" si="11"/>
        <v>0</v>
      </c>
      <c r="AA121" s="51">
        <f t="shared" si="12"/>
        <v>0</v>
      </c>
      <c r="AB121" s="51" t="str">
        <f t="shared" si="13"/>
        <v/>
      </c>
      <c r="AC121" s="51" t="str">
        <f t="shared" si="14"/>
        <v/>
      </c>
      <c r="AD121" s="51" t="str">
        <f t="shared" si="15"/>
        <v/>
      </c>
      <c r="AE121" s="51" t="str">
        <f t="shared" si="15"/>
        <v/>
      </c>
    </row>
    <row r="122" spans="1:31" s="51" customFormat="1" ht="33.75" customHeight="1">
      <c r="A122" s="52">
        <v>101</v>
      </c>
      <c r="B122" s="349"/>
      <c r="C122" s="350"/>
      <c r="D122" s="351"/>
      <c r="E122" s="45"/>
      <c r="F122" s="53"/>
      <c r="G122" s="53"/>
      <c r="H122" s="53"/>
      <c r="I122" s="53"/>
      <c r="J122" s="169"/>
      <c r="K122" s="162"/>
      <c r="L122" s="166"/>
      <c r="M122" s="183" t="b">
        <v>0</v>
      </c>
      <c r="N122" s="485"/>
      <c r="O122" s="486"/>
      <c r="P122" s="486"/>
      <c r="Q122" s="487"/>
      <c r="R122" s="183" t="b">
        <v>0</v>
      </c>
      <c r="S122" s="53"/>
      <c r="T122" s="55"/>
      <c r="U122" s="56"/>
      <c r="V122" s="50">
        <f t="shared" si="8"/>
        <v>0</v>
      </c>
      <c r="Y122" s="51">
        <f t="shared" si="10"/>
        <v>0</v>
      </c>
      <c r="Z122" s="51">
        <f t="shared" si="11"/>
        <v>0</v>
      </c>
      <c r="AA122" s="51">
        <f t="shared" si="12"/>
        <v>0</v>
      </c>
      <c r="AB122" s="51" t="str">
        <f t="shared" si="13"/>
        <v/>
      </c>
      <c r="AC122" s="51" t="str">
        <f t="shared" si="14"/>
        <v/>
      </c>
      <c r="AD122" s="51" t="str">
        <f t="shared" si="15"/>
        <v/>
      </c>
      <c r="AE122" s="51" t="str">
        <f t="shared" si="15"/>
        <v/>
      </c>
    </row>
    <row r="123" spans="1:31" s="51" customFormat="1" ht="33.75" customHeight="1">
      <c r="A123" s="52">
        <v>102</v>
      </c>
      <c r="B123" s="349"/>
      <c r="C123" s="350"/>
      <c r="D123" s="351"/>
      <c r="E123" s="45"/>
      <c r="F123" s="53"/>
      <c r="G123" s="53"/>
      <c r="H123" s="53"/>
      <c r="I123" s="53"/>
      <c r="J123" s="169"/>
      <c r="K123" s="162"/>
      <c r="L123" s="166"/>
      <c r="M123" s="183" t="b">
        <v>0</v>
      </c>
      <c r="N123" s="485"/>
      <c r="O123" s="486"/>
      <c r="P123" s="486"/>
      <c r="Q123" s="487"/>
      <c r="R123" s="183" t="b">
        <v>0</v>
      </c>
      <c r="S123" s="53"/>
      <c r="T123" s="55"/>
      <c r="U123" s="56"/>
      <c r="V123" s="50">
        <f t="shared" si="8"/>
        <v>0</v>
      </c>
      <c r="Y123" s="51">
        <f t="shared" si="10"/>
        <v>0</v>
      </c>
      <c r="Z123" s="51">
        <f t="shared" si="11"/>
        <v>0</v>
      </c>
      <c r="AA123" s="51">
        <f t="shared" si="12"/>
        <v>0</v>
      </c>
      <c r="AB123" s="51" t="str">
        <f t="shared" si="13"/>
        <v/>
      </c>
      <c r="AC123" s="51" t="str">
        <f t="shared" si="14"/>
        <v/>
      </c>
      <c r="AD123" s="51" t="str">
        <f t="shared" si="15"/>
        <v/>
      </c>
      <c r="AE123" s="51" t="str">
        <f t="shared" si="15"/>
        <v/>
      </c>
    </row>
    <row r="124" spans="1:31" s="51" customFormat="1" ht="33.75" customHeight="1">
      <c r="A124" s="52">
        <v>103</v>
      </c>
      <c r="B124" s="349"/>
      <c r="C124" s="350"/>
      <c r="D124" s="351"/>
      <c r="E124" s="45"/>
      <c r="F124" s="53"/>
      <c r="G124" s="53"/>
      <c r="H124" s="53"/>
      <c r="I124" s="53"/>
      <c r="J124" s="169"/>
      <c r="K124" s="162"/>
      <c r="L124" s="166"/>
      <c r="M124" s="183" t="b">
        <v>0</v>
      </c>
      <c r="N124" s="485"/>
      <c r="O124" s="486"/>
      <c r="P124" s="486"/>
      <c r="Q124" s="487"/>
      <c r="R124" s="183" t="b">
        <v>0</v>
      </c>
      <c r="S124" s="53"/>
      <c r="T124" s="55"/>
      <c r="U124" s="56"/>
      <c r="V124" s="50">
        <f t="shared" si="8"/>
        <v>0</v>
      </c>
      <c r="Y124" s="51">
        <f t="shared" si="10"/>
        <v>0</v>
      </c>
      <c r="Z124" s="51">
        <f t="shared" si="11"/>
        <v>0</v>
      </c>
      <c r="AA124" s="51">
        <f t="shared" si="12"/>
        <v>0</v>
      </c>
      <c r="AB124" s="51" t="str">
        <f t="shared" si="13"/>
        <v/>
      </c>
      <c r="AC124" s="51" t="str">
        <f t="shared" si="14"/>
        <v/>
      </c>
      <c r="AD124" s="51" t="str">
        <f t="shared" si="15"/>
        <v/>
      </c>
      <c r="AE124" s="51" t="str">
        <f t="shared" si="15"/>
        <v/>
      </c>
    </row>
    <row r="125" spans="1:31" s="51" customFormat="1" ht="33.75" customHeight="1">
      <c r="A125" s="52">
        <v>104</v>
      </c>
      <c r="B125" s="349"/>
      <c r="C125" s="350"/>
      <c r="D125" s="351"/>
      <c r="E125" s="45"/>
      <c r="F125" s="53"/>
      <c r="G125" s="53"/>
      <c r="H125" s="53"/>
      <c r="I125" s="53"/>
      <c r="J125" s="169"/>
      <c r="K125" s="162"/>
      <c r="L125" s="166"/>
      <c r="M125" s="183" t="b">
        <v>0</v>
      </c>
      <c r="N125" s="485"/>
      <c r="O125" s="486"/>
      <c r="P125" s="486"/>
      <c r="Q125" s="487"/>
      <c r="R125" s="183" t="b">
        <v>0</v>
      </c>
      <c r="S125" s="53"/>
      <c r="T125" s="55"/>
      <c r="U125" s="56"/>
      <c r="V125" s="50">
        <f t="shared" si="8"/>
        <v>0</v>
      </c>
      <c r="Y125" s="51">
        <f t="shared" si="10"/>
        <v>0</v>
      </c>
      <c r="Z125" s="51">
        <f t="shared" si="11"/>
        <v>0</v>
      </c>
      <c r="AA125" s="51">
        <f t="shared" si="12"/>
        <v>0</v>
      </c>
      <c r="AB125" s="51" t="str">
        <f t="shared" si="13"/>
        <v/>
      </c>
      <c r="AC125" s="51" t="str">
        <f t="shared" si="14"/>
        <v/>
      </c>
      <c r="AD125" s="51" t="str">
        <f t="shared" si="15"/>
        <v/>
      </c>
      <c r="AE125" s="51" t="str">
        <f t="shared" si="15"/>
        <v/>
      </c>
    </row>
    <row r="126" spans="1:31" s="51" customFormat="1" ht="33.75" customHeight="1">
      <c r="A126" s="52">
        <v>105</v>
      </c>
      <c r="B126" s="349"/>
      <c r="C126" s="350"/>
      <c r="D126" s="351"/>
      <c r="E126" s="45"/>
      <c r="F126" s="53"/>
      <c r="G126" s="53"/>
      <c r="H126" s="53"/>
      <c r="I126" s="53"/>
      <c r="J126" s="169"/>
      <c r="K126" s="162"/>
      <c r="L126" s="166">
        <f t="shared" ref="L126:L150" si="16">COUNT(F126:I126)</f>
        <v>0</v>
      </c>
      <c r="M126" s="183" t="b">
        <v>0</v>
      </c>
      <c r="N126" s="485"/>
      <c r="O126" s="486"/>
      <c r="P126" s="486"/>
      <c r="Q126" s="487"/>
      <c r="R126" s="183" t="b">
        <v>0</v>
      </c>
      <c r="S126" s="53"/>
      <c r="T126" s="55"/>
      <c r="U126" s="56"/>
      <c r="V126" s="50">
        <f t="shared" si="8"/>
        <v>0</v>
      </c>
      <c r="Y126" s="51">
        <f t="shared" si="10"/>
        <v>0</v>
      </c>
      <c r="Z126" s="51">
        <f t="shared" si="11"/>
        <v>0</v>
      </c>
      <c r="AA126" s="51">
        <f t="shared" si="12"/>
        <v>0</v>
      </c>
      <c r="AB126" s="51" t="str">
        <f t="shared" si="13"/>
        <v/>
      </c>
      <c r="AC126" s="51" t="str">
        <f t="shared" si="14"/>
        <v/>
      </c>
      <c r="AD126" s="51" t="str">
        <f t="shared" si="15"/>
        <v/>
      </c>
      <c r="AE126" s="51" t="str">
        <f t="shared" si="15"/>
        <v/>
      </c>
    </row>
    <row r="127" spans="1:31" s="51" customFormat="1" ht="33.75" customHeight="1">
      <c r="A127" s="52">
        <v>106</v>
      </c>
      <c r="B127" s="349"/>
      <c r="C127" s="350"/>
      <c r="D127" s="351"/>
      <c r="E127" s="45"/>
      <c r="F127" s="53"/>
      <c r="G127" s="53"/>
      <c r="H127" s="53"/>
      <c r="I127" s="53"/>
      <c r="J127" s="169"/>
      <c r="K127" s="162"/>
      <c r="L127" s="166">
        <f t="shared" si="16"/>
        <v>0</v>
      </c>
      <c r="M127" s="183" t="b">
        <v>0</v>
      </c>
      <c r="N127" s="485"/>
      <c r="O127" s="486"/>
      <c r="P127" s="486"/>
      <c r="Q127" s="487"/>
      <c r="R127" s="183" t="b">
        <v>0</v>
      </c>
      <c r="S127" s="53"/>
      <c r="T127" s="55"/>
      <c r="U127" s="56"/>
      <c r="V127" s="50">
        <f t="shared" si="8"/>
        <v>0</v>
      </c>
      <c r="Y127" s="51">
        <f t="shared" si="10"/>
        <v>0</v>
      </c>
      <c r="Z127" s="51">
        <f t="shared" si="11"/>
        <v>0</v>
      </c>
      <c r="AA127" s="51">
        <f t="shared" si="12"/>
        <v>0</v>
      </c>
      <c r="AB127" s="51" t="str">
        <f t="shared" si="13"/>
        <v/>
      </c>
      <c r="AC127" s="51" t="str">
        <f t="shared" si="14"/>
        <v/>
      </c>
      <c r="AD127" s="51" t="str">
        <f t="shared" si="15"/>
        <v/>
      </c>
      <c r="AE127" s="51" t="str">
        <f t="shared" si="15"/>
        <v/>
      </c>
    </row>
    <row r="128" spans="1:31" s="51" customFormat="1" ht="33.75" customHeight="1">
      <c r="A128" s="52">
        <v>107</v>
      </c>
      <c r="B128" s="349"/>
      <c r="C128" s="350"/>
      <c r="D128" s="351"/>
      <c r="E128" s="45"/>
      <c r="F128" s="53"/>
      <c r="G128" s="53"/>
      <c r="H128" s="53"/>
      <c r="I128" s="53"/>
      <c r="J128" s="169"/>
      <c r="K128" s="162"/>
      <c r="L128" s="166">
        <f t="shared" si="16"/>
        <v>0</v>
      </c>
      <c r="M128" s="183" t="b">
        <v>0</v>
      </c>
      <c r="N128" s="485"/>
      <c r="O128" s="486"/>
      <c r="P128" s="486"/>
      <c r="Q128" s="487"/>
      <c r="R128" s="183" t="b">
        <v>0</v>
      </c>
      <c r="S128" s="53"/>
      <c r="T128" s="55"/>
      <c r="U128" s="56"/>
      <c r="V128" s="50">
        <f t="shared" si="8"/>
        <v>0</v>
      </c>
      <c r="Y128" s="51">
        <f t="shared" si="10"/>
        <v>0</v>
      </c>
      <c r="Z128" s="51">
        <f t="shared" si="11"/>
        <v>0</v>
      </c>
      <c r="AA128" s="51">
        <f t="shared" si="12"/>
        <v>0</v>
      </c>
      <c r="AB128" s="51" t="str">
        <f t="shared" si="13"/>
        <v/>
      </c>
      <c r="AC128" s="51" t="str">
        <f t="shared" si="14"/>
        <v/>
      </c>
      <c r="AD128" s="51" t="str">
        <f t="shared" si="15"/>
        <v/>
      </c>
      <c r="AE128" s="51" t="str">
        <f t="shared" si="15"/>
        <v/>
      </c>
    </row>
    <row r="129" spans="1:31" s="51" customFormat="1" ht="33.75" customHeight="1">
      <c r="A129" s="52">
        <v>108</v>
      </c>
      <c r="B129" s="349"/>
      <c r="C129" s="350"/>
      <c r="D129" s="351"/>
      <c r="E129" s="45"/>
      <c r="F129" s="53"/>
      <c r="G129" s="53"/>
      <c r="H129" s="53"/>
      <c r="I129" s="53"/>
      <c r="J129" s="169"/>
      <c r="K129" s="162"/>
      <c r="L129" s="166">
        <f t="shared" si="16"/>
        <v>0</v>
      </c>
      <c r="M129" s="183" t="b">
        <v>0</v>
      </c>
      <c r="N129" s="485"/>
      <c r="O129" s="486"/>
      <c r="P129" s="486"/>
      <c r="Q129" s="487"/>
      <c r="R129" s="183" t="b">
        <v>0</v>
      </c>
      <c r="S129" s="53"/>
      <c r="T129" s="55"/>
      <c r="U129" s="56"/>
      <c r="V129" s="50">
        <f t="shared" si="8"/>
        <v>0</v>
      </c>
      <c r="Y129" s="51">
        <f t="shared" si="10"/>
        <v>0</v>
      </c>
      <c r="Z129" s="51">
        <f t="shared" si="11"/>
        <v>0</v>
      </c>
      <c r="AA129" s="51">
        <f t="shared" si="12"/>
        <v>0</v>
      </c>
      <c r="AB129" s="51" t="str">
        <f t="shared" si="13"/>
        <v/>
      </c>
      <c r="AC129" s="51" t="str">
        <f t="shared" si="14"/>
        <v/>
      </c>
      <c r="AD129" s="51" t="str">
        <f t="shared" si="15"/>
        <v/>
      </c>
      <c r="AE129" s="51" t="str">
        <f t="shared" si="15"/>
        <v/>
      </c>
    </row>
    <row r="130" spans="1:31" s="51" customFormat="1" ht="33.75" customHeight="1">
      <c r="A130" s="52">
        <v>109</v>
      </c>
      <c r="B130" s="349"/>
      <c r="C130" s="350"/>
      <c r="D130" s="351"/>
      <c r="E130" s="45"/>
      <c r="F130" s="53"/>
      <c r="G130" s="53"/>
      <c r="H130" s="53"/>
      <c r="I130" s="53"/>
      <c r="J130" s="169"/>
      <c r="K130" s="162"/>
      <c r="L130" s="166">
        <f t="shared" si="16"/>
        <v>0</v>
      </c>
      <c r="M130" s="183" t="b">
        <v>0</v>
      </c>
      <c r="N130" s="485"/>
      <c r="O130" s="486"/>
      <c r="P130" s="486"/>
      <c r="Q130" s="487"/>
      <c r="R130" s="183" t="b">
        <v>0</v>
      </c>
      <c r="S130" s="53"/>
      <c r="T130" s="55"/>
      <c r="U130" s="56"/>
      <c r="V130" s="50">
        <f t="shared" si="8"/>
        <v>0</v>
      </c>
      <c r="Y130" s="51">
        <f t="shared" si="10"/>
        <v>0</v>
      </c>
      <c r="Z130" s="51">
        <f t="shared" si="11"/>
        <v>0</v>
      </c>
      <c r="AA130" s="51">
        <f t="shared" si="12"/>
        <v>0</v>
      </c>
      <c r="AB130" s="51" t="str">
        <f t="shared" si="13"/>
        <v/>
      </c>
      <c r="AC130" s="51" t="str">
        <f t="shared" si="14"/>
        <v/>
      </c>
      <c r="AD130" s="51" t="str">
        <f t="shared" si="15"/>
        <v/>
      </c>
      <c r="AE130" s="51" t="str">
        <f t="shared" si="15"/>
        <v/>
      </c>
    </row>
    <row r="131" spans="1:31" s="51" customFormat="1" ht="33.75" customHeight="1">
      <c r="A131" s="52">
        <v>110</v>
      </c>
      <c r="B131" s="349"/>
      <c r="C131" s="350"/>
      <c r="D131" s="351"/>
      <c r="E131" s="45"/>
      <c r="F131" s="53"/>
      <c r="G131" s="53"/>
      <c r="H131" s="53"/>
      <c r="I131" s="53"/>
      <c r="J131" s="169"/>
      <c r="K131" s="162"/>
      <c r="L131" s="166">
        <f t="shared" si="16"/>
        <v>0</v>
      </c>
      <c r="M131" s="183" t="b">
        <v>0</v>
      </c>
      <c r="N131" s="485"/>
      <c r="O131" s="486"/>
      <c r="P131" s="486"/>
      <c r="Q131" s="487"/>
      <c r="R131" s="183" t="b">
        <v>0</v>
      </c>
      <c r="S131" s="53"/>
      <c r="T131" s="55"/>
      <c r="U131" s="56"/>
      <c r="V131" s="50">
        <f t="shared" si="8"/>
        <v>0</v>
      </c>
      <c r="Y131" s="51">
        <f t="shared" si="10"/>
        <v>0</v>
      </c>
      <c r="Z131" s="51">
        <f t="shared" si="11"/>
        <v>0</v>
      </c>
      <c r="AA131" s="51">
        <f t="shared" si="12"/>
        <v>0</v>
      </c>
      <c r="AB131" s="51" t="str">
        <f t="shared" si="13"/>
        <v/>
      </c>
      <c r="AC131" s="51" t="str">
        <f t="shared" si="14"/>
        <v/>
      </c>
      <c r="AD131" s="51" t="str">
        <f t="shared" si="15"/>
        <v/>
      </c>
      <c r="AE131" s="51" t="str">
        <f t="shared" si="15"/>
        <v/>
      </c>
    </row>
    <row r="132" spans="1:31" s="51" customFormat="1" ht="33.75" customHeight="1">
      <c r="A132" s="52">
        <v>111</v>
      </c>
      <c r="B132" s="349"/>
      <c r="C132" s="350"/>
      <c r="D132" s="351"/>
      <c r="E132" s="45"/>
      <c r="F132" s="53"/>
      <c r="G132" s="53"/>
      <c r="H132" s="53"/>
      <c r="I132" s="53"/>
      <c r="J132" s="169"/>
      <c r="K132" s="162"/>
      <c r="L132" s="166">
        <f t="shared" si="16"/>
        <v>0</v>
      </c>
      <c r="M132" s="183" t="b">
        <v>0</v>
      </c>
      <c r="N132" s="485"/>
      <c r="O132" s="486"/>
      <c r="P132" s="486"/>
      <c r="Q132" s="487"/>
      <c r="R132" s="183" t="b">
        <v>0</v>
      </c>
      <c r="S132" s="53"/>
      <c r="T132" s="55"/>
      <c r="U132" s="56"/>
      <c r="V132" s="50">
        <f t="shared" si="8"/>
        <v>0</v>
      </c>
      <c r="Y132" s="51">
        <f t="shared" si="10"/>
        <v>0</v>
      </c>
      <c r="Z132" s="51">
        <f t="shared" si="11"/>
        <v>0</v>
      </c>
      <c r="AA132" s="51">
        <f t="shared" si="12"/>
        <v>0</v>
      </c>
      <c r="AB132" s="51" t="str">
        <f t="shared" si="13"/>
        <v/>
      </c>
      <c r="AC132" s="51" t="str">
        <f t="shared" si="14"/>
        <v/>
      </c>
      <c r="AD132" s="51" t="str">
        <f t="shared" si="15"/>
        <v/>
      </c>
      <c r="AE132" s="51" t="str">
        <f t="shared" si="15"/>
        <v/>
      </c>
    </row>
    <row r="133" spans="1:31" s="51" customFormat="1" ht="33.75" customHeight="1">
      <c r="A133" s="52">
        <v>112</v>
      </c>
      <c r="B133" s="349"/>
      <c r="C133" s="350"/>
      <c r="D133" s="351"/>
      <c r="E133" s="45"/>
      <c r="F133" s="53"/>
      <c r="G133" s="53"/>
      <c r="H133" s="53"/>
      <c r="I133" s="53"/>
      <c r="J133" s="169"/>
      <c r="K133" s="162"/>
      <c r="L133" s="166">
        <f t="shared" si="16"/>
        <v>0</v>
      </c>
      <c r="M133" s="183" t="b">
        <v>0</v>
      </c>
      <c r="N133" s="485"/>
      <c r="O133" s="486"/>
      <c r="P133" s="486"/>
      <c r="Q133" s="487"/>
      <c r="R133" s="183" t="b">
        <v>0</v>
      </c>
      <c r="S133" s="53"/>
      <c r="T133" s="55"/>
      <c r="U133" s="56"/>
      <c r="V133" s="50">
        <f t="shared" si="8"/>
        <v>0</v>
      </c>
      <c r="Y133" s="51">
        <f t="shared" si="10"/>
        <v>0</v>
      </c>
      <c r="Z133" s="51">
        <f t="shared" si="11"/>
        <v>0</v>
      </c>
      <c r="AA133" s="51">
        <f t="shared" si="12"/>
        <v>0</v>
      </c>
      <c r="AB133" s="51" t="str">
        <f t="shared" si="13"/>
        <v/>
      </c>
      <c r="AC133" s="51" t="str">
        <f t="shared" si="14"/>
        <v/>
      </c>
      <c r="AD133" s="51" t="str">
        <f t="shared" si="15"/>
        <v/>
      </c>
      <c r="AE133" s="51" t="str">
        <f t="shared" si="15"/>
        <v/>
      </c>
    </row>
    <row r="134" spans="1:31" s="51" customFormat="1" ht="33.75" customHeight="1">
      <c r="A134" s="52">
        <v>113</v>
      </c>
      <c r="B134" s="349"/>
      <c r="C134" s="350"/>
      <c r="D134" s="351"/>
      <c r="E134" s="45"/>
      <c r="F134" s="53"/>
      <c r="G134" s="53"/>
      <c r="H134" s="53"/>
      <c r="I134" s="53"/>
      <c r="J134" s="169"/>
      <c r="K134" s="162"/>
      <c r="L134" s="166">
        <f t="shared" si="16"/>
        <v>0</v>
      </c>
      <c r="M134" s="183" t="b">
        <v>0</v>
      </c>
      <c r="N134" s="485"/>
      <c r="O134" s="486"/>
      <c r="P134" s="486"/>
      <c r="Q134" s="487"/>
      <c r="R134" s="183" t="b">
        <v>0</v>
      </c>
      <c r="S134" s="53"/>
      <c r="T134" s="55"/>
      <c r="U134" s="56"/>
      <c r="V134" s="50">
        <f t="shared" si="8"/>
        <v>0</v>
      </c>
      <c r="Y134" s="51">
        <f t="shared" si="10"/>
        <v>0</v>
      </c>
      <c r="Z134" s="51">
        <f t="shared" si="11"/>
        <v>0</v>
      </c>
      <c r="AA134" s="51">
        <f t="shared" si="12"/>
        <v>0</v>
      </c>
      <c r="AB134" s="51" t="str">
        <f t="shared" si="13"/>
        <v/>
      </c>
      <c r="AC134" s="51" t="str">
        <f t="shared" si="14"/>
        <v/>
      </c>
      <c r="AD134" s="51" t="str">
        <f t="shared" si="15"/>
        <v/>
      </c>
      <c r="AE134" s="51" t="str">
        <f t="shared" si="15"/>
        <v/>
      </c>
    </row>
    <row r="135" spans="1:31" s="51" customFormat="1" ht="33.75" customHeight="1">
      <c r="A135" s="52">
        <v>114</v>
      </c>
      <c r="B135" s="349"/>
      <c r="C135" s="350"/>
      <c r="D135" s="351"/>
      <c r="E135" s="45"/>
      <c r="F135" s="53"/>
      <c r="G135" s="53"/>
      <c r="H135" s="53"/>
      <c r="I135" s="53"/>
      <c r="J135" s="169"/>
      <c r="K135" s="162"/>
      <c r="L135" s="166">
        <f t="shared" si="16"/>
        <v>0</v>
      </c>
      <c r="M135" s="183" t="b">
        <v>0</v>
      </c>
      <c r="N135" s="485"/>
      <c r="O135" s="486"/>
      <c r="P135" s="486"/>
      <c r="Q135" s="487"/>
      <c r="R135" s="183" t="b">
        <v>0</v>
      </c>
      <c r="S135" s="53"/>
      <c r="T135" s="55"/>
      <c r="U135" s="56"/>
      <c r="V135" s="50">
        <f t="shared" si="8"/>
        <v>0</v>
      </c>
      <c r="Y135" s="51">
        <f t="shared" si="10"/>
        <v>0</v>
      </c>
      <c r="Z135" s="51">
        <f t="shared" si="11"/>
        <v>0</v>
      </c>
      <c r="AA135" s="51">
        <f t="shared" si="12"/>
        <v>0</v>
      </c>
      <c r="AB135" s="51" t="str">
        <f t="shared" si="13"/>
        <v/>
      </c>
      <c r="AC135" s="51" t="str">
        <f t="shared" si="14"/>
        <v/>
      </c>
      <c r="AD135" s="51" t="str">
        <f t="shared" si="15"/>
        <v/>
      </c>
      <c r="AE135" s="51" t="str">
        <f t="shared" si="15"/>
        <v/>
      </c>
    </row>
    <row r="136" spans="1:31" s="51" customFormat="1" ht="33.75" customHeight="1">
      <c r="A136" s="52">
        <v>115</v>
      </c>
      <c r="B136" s="349"/>
      <c r="C136" s="350"/>
      <c r="D136" s="351"/>
      <c r="E136" s="45"/>
      <c r="F136" s="53"/>
      <c r="G136" s="53"/>
      <c r="H136" s="53"/>
      <c r="I136" s="53"/>
      <c r="J136" s="169"/>
      <c r="K136" s="162"/>
      <c r="L136" s="166">
        <f t="shared" si="16"/>
        <v>0</v>
      </c>
      <c r="M136" s="183" t="b">
        <v>0</v>
      </c>
      <c r="N136" s="485"/>
      <c r="O136" s="486"/>
      <c r="P136" s="486"/>
      <c r="Q136" s="487"/>
      <c r="R136" s="183" t="b">
        <v>0</v>
      </c>
      <c r="S136" s="53"/>
      <c r="T136" s="55"/>
      <c r="U136" s="56"/>
      <c r="V136" s="50">
        <f t="shared" si="8"/>
        <v>0</v>
      </c>
      <c r="Y136" s="51">
        <f t="shared" si="10"/>
        <v>0</v>
      </c>
      <c r="Z136" s="51">
        <f t="shared" si="11"/>
        <v>0</v>
      </c>
      <c r="AA136" s="51">
        <f t="shared" si="12"/>
        <v>0</v>
      </c>
      <c r="AB136" s="51" t="str">
        <f t="shared" si="13"/>
        <v/>
      </c>
      <c r="AC136" s="51" t="str">
        <f t="shared" si="14"/>
        <v/>
      </c>
      <c r="AD136" s="51" t="str">
        <f t="shared" si="15"/>
        <v/>
      </c>
      <c r="AE136" s="51" t="str">
        <f t="shared" si="15"/>
        <v/>
      </c>
    </row>
    <row r="137" spans="1:31" s="51" customFormat="1" ht="33.75" customHeight="1">
      <c r="A137" s="52">
        <v>116</v>
      </c>
      <c r="B137" s="349"/>
      <c r="C137" s="350"/>
      <c r="D137" s="351"/>
      <c r="E137" s="45"/>
      <c r="F137" s="53"/>
      <c r="G137" s="53"/>
      <c r="H137" s="53"/>
      <c r="I137" s="53"/>
      <c r="J137" s="169"/>
      <c r="K137" s="162"/>
      <c r="L137" s="166">
        <f t="shared" si="16"/>
        <v>0</v>
      </c>
      <c r="M137" s="183" t="b">
        <v>0</v>
      </c>
      <c r="N137" s="485"/>
      <c r="O137" s="486"/>
      <c r="P137" s="486"/>
      <c r="Q137" s="487"/>
      <c r="R137" s="183" t="b">
        <v>0</v>
      </c>
      <c r="S137" s="53"/>
      <c r="T137" s="55"/>
      <c r="U137" s="56"/>
      <c r="V137" s="50">
        <f t="shared" si="8"/>
        <v>0</v>
      </c>
      <c r="Y137" s="51">
        <f t="shared" si="10"/>
        <v>0</v>
      </c>
      <c r="Z137" s="51">
        <f t="shared" si="11"/>
        <v>0</v>
      </c>
      <c r="AA137" s="51">
        <f t="shared" si="12"/>
        <v>0</v>
      </c>
      <c r="AB137" s="51" t="str">
        <f t="shared" si="13"/>
        <v/>
      </c>
      <c r="AC137" s="51" t="str">
        <f t="shared" si="14"/>
        <v/>
      </c>
      <c r="AD137" s="51" t="str">
        <f t="shared" si="15"/>
        <v/>
      </c>
      <c r="AE137" s="51" t="str">
        <f t="shared" si="15"/>
        <v/>
      </c>
    </row>
    <row r="138" spans="1:31" s="51" customFormat="1" ht="33.75" customHeight="1">
      <c r="A138" s="52">
        <v>117</v>
      </c>
      <c r="B138" s="349"/>
      <c r="C138" s="350"/>
      <c r="D138" s="351"/>
      <c r="E138" s="45"/>
      <c r="F138" s="53"/>
      <c r="G138" s="53"/>
      <c r="H138" s="53"/>
      <c r="I138" s="53"/>
      <c r="J138" s="169"/>
      <c r="K138" s="162"/>
      <c r="L138" s="166">
        <f t="shared" si="16"/>
        <v>0</v>
      </c>
      <c r="M138" s="183" t="b">
        <v>0</v>
      </c>
      <c r="N138" s="485"/>
      <c r="O138" s="486"/>
      <c r="P138" s="486"/>
      <c r="Q138" s="487"/>
      <c r="R138" s="183" t="b">
        <v>0</v>
      </c>
      <c r="S138" s="53"/>
      <c r="T138" s="55"/>
      <c r="U138" s="56"/>
      <c r="V138" s="50">
        <f t="shared" si="8"/>
        <v>0</v>
      </c>
      <c r="Y138" s="51">
        <f t="shared" si="10"/>
        <v>0</v>
      </c>
      <c r="Z138" s="51">
        <f t="shared" si="11"/>
        <v>0</v>
      </c>
      <c r="AA138" s="51">
        <f t="shared" si="12"/>
        <v>0</v>
      </c>
      <c r="AB138" s="51" t="str">
        <f t="shared" si="13"/>
        <v/>
      </c>
      <c r="AC138" s="51" t="str">
        <f t="shared" si="14"/>
        <v/>
      </c>
      <c r="AD138" s="51" t="str">
        <f t="shared" si="15"/>
        <v/>
      </c>
      <c r="AE138" s="51" t="str">
        <f t="shared" si="15"/>
        <v/>
      </c>
    </row>
    <row r="139" spans="1:31" s="51" customFormat="1" ht="33.75" customHeight="1">
      <c r="A139" s="52">
        <v>118</v>
      </c>
      <c r="B139" s="349"/>
      <c r="C139" s="350"/>
      <c r="D139" s="351"/>
      <c r="E139" s="45"/>
      <c r="F139" s="53"/>
      <c r="G139" s="53"/>
      <c r="H139" s="53"/>
      <c r="I139" s="53"/>
      <c r="J139" s="169"/>
      <c r="K139" s="162"/>
      <c r="L139" s="166">
        <f t="shared" si="16"/>
        <v>0</v>
      </c>
      <c r="M139" s="183" t="b">
        <v>0</v>
      </c>
      <c r="N139" s="485"/>
      <c r="O139" s="486"/>
      <c r="P139" s="486"/>
      <c r="Q139" s="487"/>
      <c r="R139" s="183" t="b">
        <v>0</v>
      </c>
      <c r="S139" s="53"/>
      <c r="T139" s="55"/>
      <c r="U139" s="56"/>
      <c r="V139" s="50">
        <f t="shared" si="8"/>
        <v>0</v>
      </c>
      <c r="Y139" s="51">
        <f t="shared" si="10"/>
        <v>0</v>
      </c>
      <c r="Z139" s="51">
        <f t="shared" si="11"/>
        <v>0</v>
      </c>
      <c r="AA139" s="51">
        <f t="shared" si="12"/>
        <v>0</v>
      </c>
      <c r="AB139" s="51" t="str">
        <f t="shared" si="13"/>
        <v/>
      </c>
      <c r="AC139" s="51" t="str">
        <f t="shared" si="14"/>
        <v/>
      </c>
      <c r="AD139" s="51" t="str">
        <f t="shared" si="15"/>
        <v/>
      </c>
      <c r="AE139" s="51" t="str">
        <f t="shared" si="15"/>
        <v/>
      </c>
    </row>
    <row r="140" spans="1:31" s="51" customFormat="1" ht="33.75" customHeight="1">
      <c r="A140" s="52">
        <v>119</v>
      </c>
      <c r="B140" s="349"/>
      <c r="C140" s="350"/>
      <c r="D140" s="351"/>
      <c r="E140" s="45"/>
      <c r="F140" s="53"/>
      <c r="G140" s="53"/>
      <c r="H140" s="53"/>
      <c r="I140" s="53"/>
      <c r="J140" s="169"/>
      <c r="K140" s="162"/>
      <c r="L140" s="166">
        <f t="shared" si="16"/>
        <v>0</v>
      </c>
      <c r="M140" s="183" t="b">
        <v>0</v>
      </c>
      <c r="N140" s="485"/>
      <c r="O140" s="486"/>
      <c r="P140" s="486"/>
      <c r="Q140" s="487"/>
      <c r="R140" s="183" t="b">
        <v>0</v>
      </c>
      <c r="S140" s="53"/>
      <c r="T140" s="55"/>
      <c r="U140" s="56"/>
      <c r="V140" s="50">
        <f t="shared" si="8"/>
        <v>0</v>
      </c>
      <c r="Y140" s="51">
        <f t="shared" si="10"/>
        <v>0</v>
      </c>
      <c r="Z140" s="51">
        <f t="shared" si="11"/>
        <v>0</v>
      </c>
      <c r="AA140" s="51">
        <f t="shared" si="12"/>
        <v>0</v>
      </c>
      <c r="AB140" s="51" t="str">
        <f t="shared" si="13"/>
        <v/>
      </c>
      <c r="AC140" s="51" t="str">
        <f t="shared" si="14"/>
        <v/>
      </c>
      <c r="AD140" s="51" t="str">
        <f t="shared" si="15"/>
        <v/>
      </c>
      <c r="AE140" s="51" t="str">
        <f t="shared" si="15"/>
        <v/>
      </c>
    </row>
    <row r="141" spans="1:31" s="51" customFormat="1" ht="33.75" customHeight="1">
      <c r="A141" s="52">
        <v>120</v>
      </c>
      <c r="B141" s="349"/>
      <c r="C141" s="350"/>
      <c r="D141" s="351"/>
      <c r="E141" s="45"/>
      <c r="F141" s="53"/>
      <c r="G141" s="53"/>
      <c r="H141" s="53"/>
      <c r="I141" s="53"/>
      <c r="J141" s="169"/>
      <c r="K141" s="162"/>
      <c r="L141" s="166">
        <f t="shared" si="16"/>
        <v>0</v>
      </c>
      <c r="M141" s="183" t="b">
        <v>0</v>
      </c>
      <c r="N141" s="485"/>
      <c r="O141" s="486"/>
      <c r="P141" s="486"/>
      <c r="Q141" s="487"/>
      <c r="R141" s="183" t="b">
        <v>0</v>
      </c>
      <c r="S141" s="53"/>
      <c r="T141" s="55"/>
      <c r="U141" s="56"/>
      <c r="V141" s="50">
        <f t="shared" si="8"/>
        <v>0</v>
      </c>
      <c r="Y141" s="51">
        <f t="shared" si="10"/>
        <v>0</v>
      </c>
      <c r="Z141" s="51">
        <f t="shared" si="11"/>
        <v>0</v>
      </c>
      <c r="AA141" s="51">
        <f t="shared" si="12"/>
        <v>0</v>
      </c>
      <c r="AB141" s="51" t="str">
        <f t="shared" si="13"/>
        <v/>
      </c>
      <c r="AC141" s="51" t="str">
        <f t="shared" si="14"/>
        <v/>
      </c>
      <c r="AD141" s="51" t="str">
        <f t="shared" si="15"/>
        <v/>
      </c>
      <c r="AE141" s="51" t="str">
        <f t="shared" si="15"/>
        <v/>
      </c>
    </row>
    <row r="142" spans="1:31" s="51" customFormat="1" ht="33.75" customHeight="1">
      <c r="A142" s="52">
        <v>121</v>
      </c>
      <c r="B142" s="349"/>
      <c r="C142" s="350"/>
      <c r="D142" s="351"/>
      <c r="E142" s="45"/>
      <c r="F142" s="53"/>
      <c r="G142" s="53"/>
      <c r="H142" s="53"/>
      <c r="I142" s="53"/>
      <c r="J142" s="169"/>
      <c r="K142" s="162"/>
      <c r="L142" s="166">
        <f t="shared" si="16"/>
        <v>0</v>
      </c>
      <c r="M142" s="183" t="b">
        <v>0</v>
      </c>
      <c r="N142" s="485"/>
      <c r="O142" s="486"/>
      <c r="P142" s="486"/>
      <c r="Q142" s="487"/>
      <c r="R142" s="183" t="b">
        <v>0</v>
      </c>
      <c r="S142" s="53"/>
      <c r="T142" s="55"/>
      <c r="U142" s="56"/>
      <c r="V142" s="50">
        <f t="shared" si="8"/>
        <v>0</v>
      </c>
      <c r="Y142" s="51">
        <f t="shared" si="10"/>
        <v>0</v>
      </c>
      <c r="Z142" s="51">
        <f t="shared" si="11"/>
        <v>0</v>
      </c>
      <c r="AA142" s="51">
        <f t="shared" si="12"/>
        <v>0</v>
      </c>
      <c r="AB142" s="51" t="str">
        <f t="shared" si="13"/>
        <v/>
      </c>
      <c r="AC142" s="51" t="str">
        <f t="shared" si="14"/>
        <v/>
      </c>
      <c r="AD142" s="51" t="str">
        <f t="shared" si="15"/>
        <v/>
      </c>
      <c r="AE142" s="51" t="str">
        <f t="shared" si="15"/>
        <v/>
      </c>
    </row>
    <row r="143" spans="1:31" s="51" customFormat="1" ht="33.75" customHeight="1">
      <c r="A143" s="52">
        <v>122</v>
      </c>
      <c r="B143" s="349"/>
      <c r="C143" s="350"/>
      <c r="D143" s="351"/>
      <c r="E143" s="45"/>
      <c r="F143" s="53"/>
      <c r="G143" s="53"/>
      <c r="H143" s="53"/>
      <c r="I143" s="53"/>
      <c r="J143" s="169"/>
      <c r="K143" s="162"/>
      <c r="L143" s="166">
        <f t="shared" si="16"/>
        <v>0</v>
      </c>
      <c r="M143" s="183" t="b">
        <v>0</v>
      </c>
      <c r="N143" s="485"/>
      <c r="O143" s="486"/>
      <c r="P143" s="486"/>
      <c r="Q143" s="487"/>
      <c r="R143" s="183" t="b">
        <v>0</v>
      </c>
      <c r="S143" s="53"/>
      <c r="T143" s="55"/>
      <c r="U143" s="56"/>
      <c r="V143" s="50">
        <f t="shared" si="8"/>
        <v>0</v>
      </c>
      <c r="Y143" s="51">
        <f t="shared" si="10"/>
        <v>0</v>
      </c>
      <c r="Z143" s="51">
        <f t="shared" si="11"/>
        <v>0</v>
      </c>
      <c r="AA143" s="51">
        <f t="shared" si="12"/>
        <v>0</v>
      </c>
      <c r="AB143" s="51" t="str">
        <f t="shared" si="13"/>
        <v/>
      </c>
      <c r="AC143" s="51" t="str">
        <f t="shared" si="14"/>
        <v/>
      </c>
      <c r="AD143" s="51" t="str">
        <f t="shared" si="15"/>
        <v/>
      </c>
      <c r="AE143" s="51" t="str">
        <f t="shared" si="15"/>
        <v/>
      </c>
    </row>
    <row r="144" spans="1:31" s="51" customFormat="1" ht="33.75" customHeight="1">
      <c r="A144" s="52">
        <v>123</v>
      </c>
      <c r="B144" s="349"/>
      <c r="C144" s="350"/>
      <c r="D144" s="351"/>
      <c r="E144" s="45"/>
      <c r="F144" s="53"/>
      <c r="G144" s="53"/>
      <c r="H144" s="53"/>
      <c r="I144" s="53"/>
      <c r="J144" s="169"/>
      <c r="K144" s="162"/>
      <c r="L144" s="166">
        <f t="shared" si="16"/>
        <v>0</v>
      </c>
      <c r="M144" s="183" t="b">
        <v>0</v>
      </c>
      <c r="N144" s="485"/>
      <c r="O144" s="486"/>
      <c r="P144" s="486"/>
      <c r="Q144" s="487"/>
      <c r="R144" s="183" t="b">
        <v>0</v>
      </c>
      <c r="S144" s="53"/>
      <c r="T144" s="55"/>
      <c r="U144" s="56"/>
      <c r="V144" s="50">
        <f t="shared" si="8"/>
        <v>0</v>
      </c>
      <c r="Y144" s="51">
        <f t="shared" si="10"/>
        <v>0</v>
      </c>
      <c r="Z144" s="51">
        <f t="shared" si="11"/>
        <v>0</v>
      </c>
      <c r="AA144" s="51">
        <f t="shared" si="12"/>
        <v>0</v>
      </c>
      <c r="AB144" s="51" t="str">
        <f t="shared" si="13"/>
        <v/>
      </c>
      <c r="AC144" s="51" t="str">
        <f t="shared" si="14"/>
        <v/>
      </c>
      <c r="AD144" s="51" t="str">
        <f t="shared" si="15"/>
        <v/>
      </c>
      <c r="AE144" s="51" t="str">
        <f t="shared" si="15"/>
        <v/>
      </c>
    </row>
    <row r="145" spans="1:31" s="51" customFormat="1" ht="33.75" customHeight="1">
      <c r="A145" s="52">
        <v>124</v>
      </c>
      <c r="B145" s="349"/>
      <c r="C145" s="350"/>
      <c r="D145" s="351"/>
      <c r="E145" s="45"/>
      <c r="F145" s="53"/>
      <c r="G145" s="53"/>
      <c r="H145" s="53"/>
      <c r="I145" s="53"/>
      <c r="J145" s="169"/>
      <c r="K145" s="162"/>
      <c r="L145" s="166">
        <f t="shared" si="16"/>
        <v>0</v>
      </c>
      <c r="M145" s="183" t="b">
        <v>0</v>
      </c>
      <c r="N145" s="485"/>
      <c r="O145" s="486"/>
      <c r="P145" s="486"/>
      <c r="Q145" s="487"/>
      <c r="R145" s="183" t="b">
        <v>0</v>
      </c>
      <c r="S145" s="53"/>
      <c r="T145" s="55"/>
      <c r="U145" s="56"/>
      <c r="V145" s="50">
        <f t="shared" si="8"/>
        <v>0</v>
      </c>
      <c r="Y145" s="51">
        <f t="shared" si="10"/>
        <v>0</v>
      </c>
      <c r="Z145" s="51">
        <f t="shared" si="11"/>
        <v>0</v>
      </c>
      <c r="AA145" s="51">
        <f t="shared" si="12"/>
        <v>0</v>
      </c>
      <c r="AB145" s="51" t="str">
        <f t="shared" si="13"/>
        <v/>
      </c>
      <c r="AC145" s="51" t="str">
        <f t="shared" si="14"/>
        <v/>
      </c>
      <c r="AD145" s="51" t="str">
        <f t="shared" si="15"/>
        <v/>
      </c>
      <c r="AE145" s="51" t="str">
        <f t="shared" si="15"/>
        <v/>
      </c>
    </row>
    <row r="146" spans="1:31" s="51" customFormat="1" ht="33.75" customHeight="1">
      <c r="A146" s="52">
        <v>125</v>
      </c>
      <c r="B146" s="349"/>
      <c r="C146" s="350"/>
      <c r="D146" s="351"/>
      <c r="E146" s="45"/>
      <c r="F146" s="53"/>
      <c r="G146" s="53"/>
      <c r="H146" s="53"/>
      <c r="I146" s="53"/>
      <c r="J146" s="169"/>
      <c r="K146" s="162"/>
      <c r="L146" s="166">
        <f t="shared" si="16"/>
        <v>0</v>
      </c>
      <c r="M146" s="183" t="b">
        <v>0</v>
      </c>
      <c r="N146" s="485"/>
      <c r="O146" s="486"/>
      <c r="P146" s="486"/>
      <c r="Q146" s="487"/>
      <c r="R146" s="183" t="b">
        <v>0</v>
      </c>
      <c r="S146" s="53"/>
      <c r="T146" s="55"/>
      <c r="U146" s="56"/>
      <c r="V146" s="50">
        <f t="shared" si="8"/>
        <v>0</v>
      </c>
      <c r="Y146" s="51">
        <f t="shared" si="10"/>
        <v>0</v>
      </c>
      <c r="Z146" s="51">
        <f t="shared" si="11"/>
        <v>0</v>
      </c>
      <c r="AA146" s="51">
        <f t="shared" si="12"/>
        <v>0</v>
      </c>
      <c r="AB146" s="51" t="str">
        <f t="shared" si="13"/>
        <v/>
      </c>
      <c r="AC146" s="51" t="str">
        <f t="shared" si="14"/>
        <v/>
      </c>
      <c r="AD146" s="51" t="str">
        <f t="shared" si="15"/>
        <v/>
      </c>
      <c r="AE146" s="51" t="str">
        <f t="shared" si="15"/>
        <v/>
      </c>
    </row>
    <row r="147" spans="1:31" s="51" customFormat="1" ht="33.75" customHeight="1">
      <c r="A147" s="52">
        <v>126</v>
      </c>
      <c r="B147" s="349"/>
      <c r="C147" s="350"/>
      <c r="D147" s="351"/>
      <c r="E147" s="45"/>
      <c r="F147" s="53"/>
      <c r="G147" s="53"/>
      <c r="H147" s="53"/>
      <c r="I147" s="53"/>
      <c r="J147" s="169"/>
      <c r="K147" s="162"/>
      <c r="L147" s="166">
        <f t="shared" si="16"/>
        <v>0</v>
      </c>
      <c r="M147" s="183" t="b">
        <v>0</v>
      </c>
      <c r="N147" s="485"/>
      <c r="O147" s="486"/>
      <c r="P147" s="486"/>
      <c r="Q147" s="487"/>
      <c r="R147" s="183" t="b">
        <v>0</v>
      </c>
      <c r="S147" s="53"/>
      <c r="T147" s="55"/>
      <c r="U147" s="56"/>
      <c r="V147" s="50">
        <f t="shared" si="8"/>
        <v>0</v>
      </c>
      <c r="Y147" s="51">
        <f t="shared" si="10"/>
        <v>0</v>
      </c>
      <c r="Z147" s="51">
        <f t="shared" si="11"/>
        <v>0</v>
      </c>
      <c r="AA147" s="51">
        <f t="shared" si="12"/>
        <v>0</v>
      </c>
      <c r="AB147" s="51" t="str">
        <f t="shared" si="13"/>
        <v/>
      </c>
      <c r="AC147" s="51" t="str">
        <f t="shared" si="14"/>
        <v/>
      </c>
      <c r="AD147" s="51" t="str">
        <f t="shared" si="15"/>
        <v/>
      </c>
      <c r="AE147" s="51" t="str">
        <f t="shared" si="15"/>
        <v/>
      </c>
    </row>
    <row r="148" spans="1:31" s="51" customFormat="1" ht="33.75" customHeight="1">
      <c r="A148" s="52">
        <v>127</v>
      </c>
      <c r="B148" s="349"/>
      <c r="C148" s="350"/>
      <c r="D148" s="351"/>
      <c r="E148" s="45"/>
      <c r="F148" s="53"/>
      <c r="G148" s="53"/>
      <c r="H148" s="53"/>
      <c r="I148" s="53"/>
      <c r="J148" s="169"/>
      <c r="K148" s="162"/>
      <c r="L148" s="166">
        <f t="shared" si="16"/>
        <v>0</v>
      </c>
      <c r="M148" s="183" t="b">
        <v>0</v>
      </c>
      <c r="N148" s="485"/>
      <c r="O148" s="486"/>
      <c r="P148" s="486"/>
      <c r="Q148" s="487"/>
      <c r="R148" s="183" t="b">
        <v>0</v>
      </c>
      <c r="S148" s="53"/>
      <c r="T148" s="55"/>
      <c r="U148" s="56"/>
      <c r="V148" s="50">
        <f t="shared" si="8"/>
        <v>0</v>
      </c>
      <c r="Y148" s="51">
        <f t="shared" si="10"/>
        <v>0</v>
      </c>
      <c r="Z148" s="51">
        <f t="shared" si="11"/>
        <v>0</v>
      </c>
      <c r="AA148" s="51">
        <f t="shared" si="12"/>
        <v>0</v>
      </c>
      <c r="AB148" s="51" t="str">
        <f t="shared" si="13"/>
        <v/>
      </c>
      <c r="AC148" s="51" t="str">
        <f t="shared" si="14"/>
        <v/>
      </c>
      <c r="AD148" s="51" t="str">
        <f t="shared" si="15"/>
        <v/>
      </c>
      <c r="AE148" s="51" t="str">
        <f t="shared" si="15"/>
        <v/>
      </c>
    </row>
    <row r="149" spans="1:31" s="51" customFormat="1" ht="33.75" customHeight="1">
      <c r="A149" s="52">
        <v>128</v>
      </c>
      <c r="B149" s="349"/>
      <c r="C149" s="350"/>
      <c r="D149" s="351"/>
      <c r="E149" s="45"/>
      <c r="F149" s="53"/>
      <c r="G149" s="53"/>
      <c r="H149" s="53"/>
      <c r="I149" s="53"/>
      <c r="J149" s="169"/>
      <c r="K149" s="162"/>
      <c r="L149" s="166">
        <f t="shared" si="16"/>
        <v>0</v>
      </c>
      <c r="M149" s="183" t="b">
        <v>0</v>
      </c>
      <c r="N149" s="485"/>
      <c r="O149" s="486"/>
      <c r="P149" s="486"/>
      <c r="Q149" s="487"/>
      <c r="R149" s="183" t="b">
        <v>0</v>
      </c>
      <c r="S149" s="53"/>
      <c r="T149" s="55"/>
      <c r="U149" s="56"/>
      <c r="V149" s="50">
        <f t="shared" si="8"/>
        <v>0</v>
      </c>
      <c r="Y149" s="51">
        <f t="shared" si="10"/>
        <v>0</v>
      </c>
      <c r="Z149" s="51">
        <f t="shared" si="11"/>
        <v>0</v>
      </c>
      <c r="AA149" s="51">
        <f t="shared" si="12"/>
        <v>0</v>
      </c>
      <c r="AB149" s="51" t="str">
        <f t="shared" si="13"/>
        <v/>
      </c>
      <c r="AC149" s="51" t="str">
        <f t="shared" si="14"/>
        <v/>
      </c>
      <c r="AD149" s="51" t="str">
        <f t="shared" si="15"/>
        <v/>
      </c>
      <c r="AE149" s="51" t="str">
        <f t="shared" si="15"/>
        <v/>
      </c>
    </row>
    <row r="150" spans="1:31" s="51" customFormat="1" ht="33.75" customHeight="1">
      <c r="A150" s="52">
        <v>129</v>
      </c>
      <c r="B150" s="349"/>
      <c r="C150" s="350"/>
      <c r="D150" s="351"/>
      <c r="E150" s="45"/>
      <c r="F150" s="53"/>
      <c r="G150" s="53"/>
      <c r="H150" s="53"/>
      <c r="I150" s="53"/>
      <c r="J150" s="169"/>
      <c r="K150" s="162"/>
      <c r="L150" s="166">
        <f t="shared" si="16"/>
        <v>0</v>
      </c>
      <c r="M150" s="183" t="b">
        <v>0</v>
      </c>
      <c r="N150" s="485"/>
      <c r="O150" s="486"/>
      <c r="P150" s="486"/>
      <c r="Q150" s="487"/>
      <c r="R150" s="183" t="b">
        <v>0</v>
      </c>
      <c r="S150" s="53"/>
      <c r="T150" s="55"/>
      <c r="U150" s="56"/>
      <c r="V150" s="50">
        <f t="shared" ref="V150:V213" si="17">MAX(F150:I150)</f>
        <v>0</v>
      </c>
      <c r="Y150" s="51">
        <f t="shared" si="10"/>
        <v>0</v>
      </c>
      <c r="Z150" s="51">
        <f t="shared" si="11"/>
        <v>0</v>
      </c>
      <c r="AA150" s="51">
        <f t="shared" si="12"/>
        <v>0</v>
      </c>
      <c r="AB150" s="51" t="str">
        <f t="shared" si="13"/>
        <v/>
      </c>
      <c r="AC150" s="51" t="str">
        <f t="shared" si="14"/>
        <v/>
      </c>
      <c r="AD150" s="51" t="str">
        <f t="shared" si="15"/>
        <v/>
      </c>
      <c r="AE150" s="51" t="str">
        <f t="shared" ref="AE150" si="18">IF(I150="","",IF($E150="男",1,IF($E150="女",2,"")))</f>
        <v/>
      </c>
    </row>
    <row r="151" spans="1:31" s="51" customFormat="1" ht="33.75" customHeight="1">
      <c r="A151" s="52">
        <v>130</v>
      </c>
      <c r="B151" s="349"/>
      <c r="C151" s="350"/>
      <c r="D151" s="351"/>
      <c r="E151" s="45"/>
      <c r="F151" s="53"/>
      <c r="G151" s="53"/>
      <c r="H151" s="53"/>
      <c r="I151" s="53"/>
      <c r="J151" s="169"/>
      <c r="K151" s="162"/>
      <c r="L151" s="166">
        <f t="shared" ref="L151:L214" si="19">COUNT(F151:I151)</f>
        <v>0</v>
      </c>
      <c r="M151" s="183" t="b">
        <v>0</v>
      </c>
      <c r="N151" s="485"/>
      <c r="O151" s="486"/>
      <c r="P151" s="486"/>
      <c r="Q151" s="487"/>
      <c r="R151" s="183" t="b">
        <v>0</v>
      </c>
      <c r="S151" s="53"/>
      <c r="T151" s="55"/>
      <c r="U151" s="56"/>
      <c r="V151" s="50">
        <f t="shared" si="17"/>
        <v>0</v>
      </c>
      <c r="Y151" s="51">
        <f t="shared" ref="Y151:Y214" si="20">MAX(F151:I151)</f>
        <v>0</v>
      </c>
      <c r="Z151" s="51">
        <f t="shared" ref="Z151:Z214" si="21">COUNTA(F151:I151)</f>
        <v>0</v>
      </c>
      <c r="AA151" s="51">
        <f t="shared" ref="AA151:AA214" si="22">COUNTA($J151)</f>
        <v>0</v>
      </c>
      <c r="AB151" s="51" t="str">
        <f t="shared" ref="AB151:AB214" si="23">IF(F151="","",IF($E151="男",1,IF($E151="女",2,"")))</f>
        <v/>
      </c>
      <c r="AC151" s="51" t="str">
        <f t="shared" ref="AC151:AC214" si="24">IF(G151="","",IF($E151="男",1,IF($E151="女",2,"")))</f>
        <v/>
      </c>
      <c r="AD151" s="51" t="str">
        <f t="shared" ref="AD151:AE214" si="25">IF(H151="","",IF($E151="男",1,IF($E151="女",2,"")))</f>
        <v/>
      </c>
      <c r="AE151" s="51" t="str">
        <f t="shared" si="25"/>
        <v/>
      </c>
    </row>
    <row r="152" spans="1:31" s="51" customFormat="1" ht="33.75" customHeight="1">
      <c r="A152" s="52">
        <v>131</v>
      </c>
      <c r="B152" s="349"/>
      <c r="C152" s="350"/>
      <c r="D152" s="351"/>
      <c r="E152" s="45"/>
      <c r="F152" s="53"/>
      <c r="G152" s="53"/>
      <c r="H152" s="53"/>
      <c r="I152" s="53"/>
      <c r="J152" s="169"/>
      <c r="K152" s="162"/>
      <c r="L152" s="166">
        <f t="shared" si="19"/>
        <v>0</v>
      </c>
      <c r="M152" s="183" t="b">
        <v>0</v>
      </c>
      <c r="N152" s="485"/>
      <c r="O152" s="486"/>
      <c r="P152" s="486"/>
      <c r="Q152" s="487"/>
      <c r="R152" s="183" t="b">
        <v>0</v>
      </c>
      <c r="S152" s="53"/>
      <c r="T152" s="55"/>
      <c r="U152" s="56"/>
      <c r="V152" s="50">
        <f t="shared" si="17"/>
        <v>0</v>
      </c>
      <c r="Y152" s="51">
        <f t="shared" si="20"/>
        <v>0</v>
      </c>
      <c r="Z152" s="51">
        <f t="shared" si="21"/>
        <v>0</v>
      </c>
      <c r="AA152" s="51">
        <f t="shared" si="22"/>
        <v>0</v>
      </c>
      <c r="AB152" s="51" t="str">
        <f t="shared" si="23"/>
        <v/>
      </c>
      <c r="AC152" s="51" t="str">
        <f t="shared" si="24"/>
        <v/>
      </c>
      <c r="AD152" s="51" t="str">
        <f t="shared" si="25"/>
        <v/>
      </c>
      <c r="AE152" s="51" t="str">
        <f t="shared" si="25"/>
        <v/>
      </c>
    </row>
    <row r="153" spans="1:31" s="51" customFormat="1" ht="33.75" customHeight="1">
      <c r="A153" s="52">
        <v>132</v>
      </c>
      <c r="B153" s="349"/>
      <c r="C153" s="350"/>
      <c r="D153" s="351"/>
      <c r="E153" s="45"/>
      <c r="F153" s="53"/>
      <c r="G153" s="53"/>
      <c r="H153" s="53"/>
      <c r="I153" s="53"/>
      <c r="J153" s="169"/>
      <c r="K153" s="162"/>
      <c r="L153" s="166">
        <f t="shared" si="19"/>
        <v>0</v>
      </c>
      <c r="M153" s="183" t="b">
        <v>0</v>
      </c>
      <c r="N153" s="485"/>
      <c r="O153" s="486"/>
      <c r="P153" s="486"/>
      <c r="Q153" s="487"/>
      <c r="R153" s="183" t="b">
        <v>0</v>
      </c>
      <c r="S153" s="53"/>
      <c r="T153" s="55"/>
      <c r="U153" s="56"/>
      <c r="V153" s="50">
        <f t="shared" si="17"/>
        <v>0</v>
      </c>
      <c r="Y153" s="51">
        <f t="shared" si="20"/>
        <v>0</v>
      </c>
      <c r="Z153" s="51">
        <f t="shared" si="21"/>
        <v>0</v>
      </c>
      <c r="AA153" s="51">
        <f t="shared" si="22"/>
        <v>0</v>
      </c>
      <c r="AB153" s="51" t="str">
        <f t="shared" si="23"/>
        <v/>
      </c>
      <c r="AC153" s="51" t="str">
        <f t="shared" si="24"/>
        <v/>
      </c>
      <c r="AD153" s="51" t="str">
        <f t="shared" si="25"/>
        <v/>
      </c>
      <c r="AE153" s="51" t="str">
        <f t="shared" si="25"/>
        <v/>
      </c>
    </row>
    <row r="154" spans="1:31" s="51" customFormat="1" ht="33.75" customHeight="1">
      <c r="A154" s="52">
        <v>133</v>
      </c>
      <c r="B154" s="349"/>
      <c r="C154" s="350"/>
      <c r="D154" s="351"/>
      <c r="E154" s="45"/>
      <c r="F154" s="53"/>
      <c r="G154" s="53"/>
      <c r="H154" s="53"/>
      <c r="I154" s="53"/>
      <c r="J154" s="169"/>
      <c r="K154" s="162"/>
      <c r="L154" s="166">
        <f t="shared" si="19"/>
        <v>0</v>
      </c>
      <c r="M154" s="183" t="b">
        <v>0</v>
      </c>
      <c r="N154" s="485"/>
      <c r="O154" s="486"/>
      <c r="P154" s="486"/>
      <c r="Q154" s="487"/>
      <c r="R154" s="183" t="b">
        <v>0</v>
      </c>
      <c r="S154" s="53"/>
      <c r="T154" s="55"/>
      <c r="U154" s="56"/>
      <c r="V154" s="50">
        <f t="shared" si="17"/>
        <v>0</v>
      </c>
      <c r="Y154" s="51">
        <f t="shared" si="20"/>
        <v>0</v>
      </c>
      <c r="Z154" s="51">
        <f t="shared" si="21"/>
        <v>0</v>
      </c>
      <c r="AA154" s="51">
        <f t="shared" si="22"/>
        <v>0</v>
      </c>
      <c r="AB154" s="51" t="str">
        <f t="shared" si="23"/>
        <v/>
      </c>
      <c r="AC154" s="51" t="str">
        <f t="shared" si="24"/>
        <v/>
      </c>
      <c r="AD154" s="51" t="str">
        <f t="shared" si="25"/>
        <v/>
      </c>
      <c r="AE154" s="51" t="str">
        <f t="shared" si="25"/>
        <v/>
      </c>
    </row>
    <row r="155" spans="1:31" s="51" customFormat="1" ht="33.75" customHeight="1">
      <c r="A155" s="52">
        <v>134</v>
      </c>
      <c r="B155" s="349"/>
      <c r="C155" s="350"/>
      <c r="D155" s="351"/>
      <c r="E155" s="45"/>
      <c r="F155" s="53"/>
      <c r="G155" s="53"/>
      <c r="H155" s="53"/>
      <c r="I155" s="53"/>
      <c r="J155" s="169"/>
      <c r="K155" s="162"/>
      <c r="L155" s="166">
        <f t="shared" si="19"/>
        <v>0</v>
      </c>
      <c r="M155" s="183" t="b">
        <v>0</v>
      </c>
      <c r="N155" s="485"/>
      <c r="O155" s="486"/>
      <c r="P155" s="486"/>
      <c r="Q155" s="487"/>
      <c r="R155" s="183" t="b">
        <v>0</v>
      </c>
      <c r="S155" s="53"/>
      <c r="T155" s="55"/>
      <c r="U155" s="56"/>
      <c r="V155" s="50">
        <f t="shared" si="17"/>
        <v>0</v>
      </c>
      <c r="Y155" s="51">
        <f t="shared" si="20"/>
        <v>0</v>
      </c>
      <c r="Z155" s="51">
        <f t="shared" si="21"/>
        <v>0</v>
      </c>
      <c r="AA155" s="51">
        <f t="shared" si="22"/>
        <v>0</v>
      </c>
      <c r="AB155" s="51" t="str">
        <f t="shared" si="23"/>
        <v/>
      </c>
      <c r="AC155" s="51" t="str">
        <f t="shared" si="24"/>
        <v/>
      </c>
      <c r="AD155" s="51" t="str">
        <f t="shared" si="25"/>
        <v/>
      </c>
      <c r="AE155" s="51" t="str">
        <f t="shared" si="25"/>
        <v/>
      </c>
    </row>
    <row r="156" spans="1:31" s="51" customFormat="1" ht="33.75" customHeight="1">
      <c r="A156" s="52">
        <v>135</v>
      </c>
      <c r="B156" s="349"/>
      <c r="C156" s="350"/>
      <c r="D156" s="351"/>
      <c r="E156" s="45"/>
      <c r="F156" s="53"/>
      <c r="G156" s="53"/>
      <c r="H156" s="53"/>
      <c r="I156" s="53"/>
      <c r="J156" s="169"/>
      <c r="K156" s="162"/>
      <c r="L156" s="166">
        <f t="shared" si="19"/>
        <v>0</v>
      </c>
      <c r="M156" s="183" t="b">
        <v>0</v>
      </c>
      <c r="N156" s="485"/>
      <c r="O156" s="486"/>
      <c r="P156" s="486"/>
      <c r="Q156" s="487"/>
      <c r="R156" s="183" t="b">
        <v>0</v>
      </c>
      <c r="S156" s="53"/>
      <c r="T156" s="55"/>
      <c r="U156" s="56"/>
      <c r="V156" s="50">
        <f t="shared" si="17"/>
        <v>0</v>
      </c>
      <c r="Y156" s="51">
        <f t="shared" si="20"/>
        <v>0</v>
      </c>
      <c r="Z156" s="51">
        <f t="shared" si="21"/>
        <v>0</v>
      </c>
      <c r="AA156" s="51">
        <f t="shared" si="22"/>
        <v>0</v>
      </c>
      <c r="AB156" s="51" t="str">
        <f t="shared" si="23"/>
        <v/>
      </c>
      <c r="AC156" s="51" t="str">
        <f t="shared" si="24"/>
        <v/>
      </c>
      <c r="AD156" s="51" t="str">
        <f t="shared" si="25"/>
        <v/>
      </c>
      <c r="AE156" s="51" t="str">
        <f t="shared" si="25"/>
        <v/>
      </c>
    </row>
    <row r="157" spans="1:31" s="51" customFormat="1" ht="33.75" customHeight="1">
      <c r="A157" s="52">
        <v>136</v>
      </c>
      <c r="B157" s="349"/>
      <c r="C157" s="350"/>
      <c r="D157" s="351"/>
      <c r="E157" s="45"/>
      <c r="F157" s="53"/>
      <c r="G157" s="53"/>
      <c r="H157" s="53"/>
      <c r="I157" s="53"/>
      <c r="J157" s="169"/>
      <c r="K157" s="162"/>
      <c r="L157" s="166">
        <f t="shared" si="19"/>
        <v>0</v>
      </c>
      <c r="M157" s="183" t="b">
        <v>0</v>
      </c>
      <c r="N157" s="485"/>
      <c r="O157" s="486"/>
      <c r="P157" s="486"/>
      <c r="Q157" s="487"/>
      <c r="R157" s="183" t="b">
        <v>0</v>
      </c>
      <c r="S157" s="53"/>
      <c r="T157" s="55"/>
      <c r="U157" s="56"/>
      <c r="V157" s="50">
        <f t="shared" si="17"/>
        <v>0</v>
      </c>
      <c r="Y157" s="51">
        <f t="shared" si="20"/>
        <v>0</v>
      </c>
      <c r="Z157" s="51">
        <f t="shared" si="21"/>
        <v>0</v>
      </c>
      <c r="AA157" s="51">
        <f t="shared" si="22"/>
        <v>0</v>
      </c>
      <c r="AB157" s="51" t="str">
        <f t="shared" si="23"/>
        <v/>
      </c>
      <c r="AC157" s="51" t="str">
        <f t="shared" si="24"/>
        <v/>
      </c>
      <c r="AD157" s="51" t="str">
        <f t="shared" si="25"/>
        <v/>
      </c>
      <c r="AE157" s="51" t="str">
        <f t="shared" si="25"/>
        <v/>
      </c>
    </row>
    <row r="158" spans="1:31" s="51" customFormat="1" ht="33.75" customHeight="1">
      <c r="A158" s="52">
        <v>137</v>
      </c>
      <c r="B158" s="349"/>
      <c r="C158" s="350"/>
      <c r="D158" s="351"/>
      <c r="E158" s="45"/>
      <c r="F158" s="53"/>
      <c r="G158" s="53"/>
      <c r="H158" s="53"/>
      <c r="I158" s="53"/>
      <c r="J158" s="169"/>
      <c r="K158" s="162"/>
      <c r="L158" s="166">
        <f t="shared" si="19"/>
        <v>0</v>
      </c>
      <c r="M158" s="183" t="b">
        <v>0</v>
      </c>
      <c r="N158" s="485"/>
      <c r="O158" s="486"/>
      <c r="P158" s="486"/>
      <c r="Q158" s="487"/>
      <c r="R158" s="183" t="b">
        <v>0</v>
      </c>
      <c r="S158" s="53"/>
      <c r="T158" s="55"/>
      <c r="U158" s="56"/>
      <c r="V158" s="50">
        <f t="shared" si="17"/>
        <v>0</v>
      </c>
      <c r="Y158" s="51">
        <f t="shared" si="20"/>
        <v>0</v>
      </c>
      <c r="Z158" s="51">
        <f t="shared" si="21"/>
        <v>0</v>
      </c>
      <c r="AA158" s="51">
        <f t="shared" si="22"/>
        <v>0</v>
      </c>
      <c r="AB158" s="51" t="str">
        <f t="shared" si="23"/>
        <v/>
      </c>
      <c r="AC158" s="51" t="str">
        <f t="shared" si="24"/>
        <v/>
      </c>
      <c r="AD158" s="51" t="str">
        <f t="shared" si="25"/>
        <v/>
      </c>
      <c r="AE158" s="51" t="str">
        <f t="shared" si="25"/>
        <v/>
      </c>
    </row>
    <row r="159" spans="1:31" s="51" customFormat="1" ht="33.75" customHeight="1">
      <c r="A159" s="52">
        <v>138</v>
      </c>
      <c r="B159" s="349"/>
      <c r="C159" s="350"/>
      <c r="D159" s="351"/>
      <c r="E159" s="45"/>
      <c r="F159" s="53"/>
      <c r="G159" s="53"/>
      <c r="H159" s="53"/>
      <c r="I159" s="53"/>
      <c r="J159" s="169"/>
      <c r="K159" s="162"/>
      <c r="L159" s="166">
        <f t="shared" si="19"/>
        <v>0</v>
      </c>
      <c r="M159" s="183" t="b">
        <v>0</v>
      </c>
      <c r="N159" s="485"/>
      <c r="O159" s="486"/>
      <c r="P159" s="486"/>
      <c r="Q159" s="487"/>
      <c r="R159" s="183" t="b">
        <v>0</v>
      </c>
      <c r="S159" s="53"/>
      <c r="T159" s="55"/>
      <c r="U159" s="56"/>
      <c r="V159" s="50">
        <f t="shared" si="17"/>
        <v>0</v>
      </c>
      <c r="Y159" s="51">
        <f t="shared" si="20"/>
        <v>0</v>
      </c>
      <c r="Z159" s="51">
        <f t="shared" si="21"/>
        <v>0</v>
      </c>
      <c r="AA159" s="51">
        <f t="shared" si="22"/>
        <v>0</v>
      </c>
      <c r="AB159" s="51" t="str">
        <f t="shared" si="23"/>
        <v/>
      </c>
      <c r="AC159" s="51" t="str">
        <f t="shared" si="24"/>
        <v/>
      </c>
      <c r="AD159" s="51" t="str">
        <f t="shared" si="25"/>
        <v/>
      </c>
      <c r="AE159" s="51" t="str">
        <f t="shared" si="25"/>
        <v/>
      </c>
    </row>
    <row r="160" spans="1:31" s="51" customFormat="1" ht="33.75" customHeight="1">
      <c r="A160" s="52">
        <v>139</v>
      </c>
      <c r="B160" s="349"/>
      <c r="C160" s="350"/>
      <c r="D160" s="351"/>
      <c r="E160" s="45"/>
      <c r="F160" s="53"/>
      <c r="G160" s="53"/>
      <c r="H160" s="53"/>
      <c r="I160" s="53"/>
      <c r="J160" s="169"/>
      <c r="K160" s="162"/>
      <c r="L160" s="166">
        <f t="shared" si="19"/>
        <v>0</v>
      </c>
      <c r="M160" s="183" t="b">
        <v>0</v>
      </c>
      <c r="N160" s="485"/>
      <c r="O160" s="486"/>
      <c r="P160" s="486"/>
      <c r="Q160" s="487"/>
      <c r="R160" s="183" t="b">
        <v>0</v>
      </c>
      <c r="S160" s="53"/>
      <c r="T160" s="55"/>
      <c r="U160" s="56"/>
      <c r="V160" s="50">
        <f t="shared" si="17"/>
        <v>0</v>
      </c>
      <c r="Y160" s="51">
        <f t="shared" si="20"/>
        <v>0</v>
      </c>
      <c r="Z160" s="51">
        <f t="shared" si="21"/>
        <v>0</v>
      </c>
      <c r="AA160" s="51">
        <f t="shared" si="22"/>
        <v>0</v>
      </c>
      <c r="AB160" s="51" t="str">
        <f t="shared" si="23"/>
        <v/>
      </c>
      <c r="AC160" s="51" t="str">
        <f t="shared" si="24"/>
        <v/>
      </c>
      <c r="AD160" s="51" t="str">
        <f t="shared" si="25"/>
        <v/>
      </c>
      <c r="AE160" s="51" t="str">
        <f t="shared" si="25"/>
        <v/>
      </c>
    </row>
    <row r="161" spans="1:31" s="51" customFormat="1" ht="33.75" customHeight="1">
      <c r="A161" s="52">
        <v>140</v>
      </c>
      <c r="B161" s="349"/>
      <c r="C161" s="350"/>
      <c r="D161" s="351"/>
      <c r="E161" s="45"/>
      <c r="F161" s="53"/>
      <c r="G161" s="53"/>
      <c r="H161" s="53"/>
      <c r="I161" s="53"/>
      <c r="J161" s="169"/>
      <c r="K161" s="162"/>
      <c r="L161" s="166">
        <f t="shared" si="19"/>
        <v>0</v>
      </c>
      <c r="M161" s="183" t="b">
        <v>0</v>
      </c>
      <c r="N161" s="485"/>
      <c r="O161" s="486"/>
      <c r="P161" s="486"/>
      <c r="Q161" s="487"/>
      <c r="R161" s="183" t="b">
        <v>0</v>
      </c>
      <c r="S161" s="53"/>
      <c r="T161" s="55"/>
      <c r="U161" s="56"/>
      <c r="V161" s="50">
        <f t="shared" si="17"/>
        <v>0</v>
      </c>
      <c r="Y161" s="51">
        <f t="shared" si="20"/>
        <v>0</v>
      </c>
      <c r="Z161" s="51">
        <f t="shared" si="21"/>
        <v>0</v>
      </c>
      <c r="AA161" s="51">
        <f t="shared" si="22"/>
        <v>0</v>
      </c>
      <c r="AB161" s="51" t="str">
        <f t="shared" si="23"/>
        <v/>
      </c>
      <c r="AC161" s="51" t="str">
        <f t="shared" si="24"/>
        <v/>
      </c>
      <c r="AD161" s="51" t="str">
        <f t="shared" si="25"/>
        <v/>
      </c>
      <c r="AE161" s="51" t="str">
        <f t="shared" si="25"/>
        <v/>
      </c>
    </row>
    <row r="162" spans="1:31" s="51" customFormat="1" ht="33.75" customHeight="1">
      <c r="A162" s="52">
        <v>141</v>
      </c>
      <c r="B162" s="349"/>
      <c r="C162" s="350"/>
      <c r="D162" s="351"/>
      <c r="E162" s="45"/>
      <c r="F162" s="53"/>
      <c r="G162" s="53"/>
      <c r="H162" s="53"/>
      <c r="I162" s="53"/>
      <c r="J162" s="169"/>
      <c r="K162" s="162"/>
      <c r="L162" s="166">
        <f t="shared" si="19"/>
        <v>0</v>
      </c>
      <c r="M162" s="183" t="b">
        <v>0</v>
      </c>
      <c r="N162" s="485"/>
      <c r="O162" s="486"/>
      <c r="P162" s="486"/>
      <c r="Q162" s="487"/>
      <c r="R162" s="183" t="b">
        <v>0</v>
      </c>
      <c r="S162" s="53"/>
      <c r="T162" s="55"/>
      <c r="U162" s="56"/>
      <c r="V162" s="50">
        <f t="shared" si="17"/>
        <v>0</v>
      </c>
      <c r="Y162" s="51">
        <f t="shared" si="20"/>
        <v>0</v>
      </c>
      <c r="Z162" s="51">
        <f t="shared" si="21"/>
        <v>0</v>
      </c>
      <c r="AA162" s="51">
        <f t="shared" si="22"/>
        <v>0</v>
      </c>
      <c r="AB162" s="51" t="str">
        <f t="shared" si="23"/>
        <v/>
      </c>
      <c r="AC162" s="51" t="str">
        <f t="shared" si="24"/>
        <v/>
      </c>
      <c r="AD162" s="51" t="str">
        <f t="shared" si="25"/>
        <v/>
      </c>
      <c r="AE162" s="51" t="str">
        <f t="shared" si="25"/>
        <v/>
      </c>
    </row>
    <row r="163" spans="1:31" s="51" customFormat="1" ht="33.75" customHeight="1">
      <c r="A163" s="52">
        <v>142</v>
      </c>
      <c r="B163" s="349"/>
      <c r="C163" s="350"/>
      <c r="D163" s="351"/>
      <c r="E163" s="45"/>
      <c r="F163" s="53"/>
      <c r="G163" s="53"/>
      <c r="H163" s="53"/>
      <c r="I163" s="53"/>
      <c r="J163" s="169"/>
      <c r="K163" s="162"/>
      <c r="L163" s="166">
        <f t="shared" si="19"/>
        <v>0</v>
      </c>
      <c r="M163" s="183" t="b">
        <v>0</v>
      </c>
      <c r="N163" s="485"/>
      <c r="O163" s="486"/>
      <c r="P163" s="486"/>
      <c r="Q163" s="487"/>
      <c r="R163" s="183" t="b">
        <v>0</v>
      </c>
      <c r="S163" s="53"/>
      <c r="T163" s="55"/>
      <c r="U163" s="56"/>
      <c r="V163" s="50">
        <f t="shared" si="17"/>
        <v>0</v>
      </c>
      <c r="Y163" s="51">
        <f t="shared" si="20"/>
        <v>0</v>
      </c>
      <c r="Z163" s="51">
        <f t="shared" si="21"/>
        <v>0</v>
      </c>
      <c r="AA163" s="51">
        <f t="shared" si="22"/>
        <v>0</v>
      </c>
      <c r="AB163" s="51" t="str">
        <f t="shared" si="23"/>
        <v/>
      </c>
      <c r="AC163" s="51" t="str">
        <f t="shared" si="24"/>
        <v/>
      </c>
      <c r="AD163" s="51" t="str">
        <f t="shared" si="25"/>
        <v/>
      </c>
      <c r="AE163" s="51" t="str">
        <f t="shared" si="25"/>
        <v/>
      </c>
    </row>
    <row r="164" spans="1:31" s="51" customFormat="1" ht="33.75" customHeight="1">
      <c r="A164" s="52">
        <v>143</v>
      </c>
      <c r="B164" s="349"/>
      <c r="C164" s="350"/>
      <c r="D164" s="351"/>
      <c r="E164" s="45"/>
      <c r="F164" s="53"/>
      <c r="G164" s="53"/>
      <c r="H164" s="53"/>
      <c r="I164" s="53"/>
      <c r="J164" s="169"/>
      <c r="K164" s="162"/>
      <c r="L164" s="166">
        <f t="shared" si="19"/>
        <v>0</v>
      </c>
      <c r="M164" s="183" t="b">
        <v>0</v>
      </c>
      <c r="N164" s="485"/>
      <c r="O164" s="486"/>
      <c r="P164" s="486"/>
      <c r="Q164" s="487"/>
      <c r="R164" s="183" t="b">
        <v>0</v>
      </c>
      <c r="S164" s="53"/>
      <c r="T164" s="55"/>
      <c r="U164" s="56"/>
      <c r="V164" s="50">
        <f t="shared" si="17"/>
        <v>0</v>
      </c>
      <c r="Y164" s="51">
        <f t="shared" si="20"/>
        <v>0</v>
      </c>
      <c r="Z164" s="51">
        <f t="shared" si="21"/>
        <v>0</v>
      </c>
      <c r="AA164" s="51">
        <f t="shared" si="22"/>
        <v>0</v>
      </c>
      <c r="AB164" s="51" t="str">
        <f t="shared" si="23"/>
        <v/>
      </c>
      <c r="AC164" s="51" t="str">
        <f t="shared" si="24"/>
        <v/>
      </c>
      <c r="AD164" s="51" t="str">
        <f t="shared" si="25"/>
        <v/>
      </c>
      <c r="AE164" s="51" t="str">
        <f t="shared" si="25"/>
        <v/>
      </c>
    </row>
    <row r="165" spans="1:31" s="51" customFormat="1" ht="33.75" customHeight="1">
      <c r="A165" s="52">
        <v>144</v>
      </c>
      <c r="B165" s="349"/>
      <c r="C165" s="350"/>
      <c r="D165" s="351"/>
      <c r="E165" s="45"/>
      <c r="F165" s="53"/>
      <c r="G165" s="53"/>
      <c r="H165" s="53"/>
      <c r="I165" s="53"/>
      <c r="J165" s="169"/>
      <c r="K165" s="162"/>
      <c r="L165" s="166">
        <f t="shared" si="19"/>
        <v>0</v>
      </c>
      <c r="M165" s="183" t="b">
        <v>0</v>
      </c>
      <c r="N165" s="485"/>
      <c r="O165" s="486"/>
      <c r="P165" s="486"/>
      <c r="Q165" s="487"/>
      <c r="R165" s="183" t="b">
        <v>0</v>
      </c>
      <c r="S165" s="53"/>
      <c r="T165" s="55"/>
      <c r="U165" s="56"/>
      <c r="V165" s="50">
        <f t="shared" si="17"/>
        <v>0</v>
      </c>
      <c r="Y165" s="51">
        <f t="shared" si="20"/>
        <v>0</v>
      </c>
      <c r="Z165" s="51">
        <f t="shared" si="21"/>
        <v>0</v>
      </c>
      <c r="AA165" s="51">
        <f t="shared" si="22"/>
        <v>0</v>
      </c>
      <c r="AB165" s="51" t="str">
        <f t="shared" si="23"/>
        <v/>
      </c>
      <c r="AC165" s="51" t="str">
        <f t="shared" si="24"/>
        <v/>
      </c>
      <c r="AD165" s="51" t="str">
        <f t="shared" si="25"/>
        <v/>
      </c>
      <c r="AE165" s="51" t="str">
        <f t="shared" si="25"/>
        <v/>
      </c>
    </row>
    <row r="166" spans="1:31" s="51" customFormat="1" ht="33.75" customHeight="1">
      <c r="A166" s="52">
        <v>145</v>
      </c>
      <c r="B166" s="349"/>
      <c r="C166" s="350"/>
      <c r="D166" s="351"/>
      <c r="E166" s="45"/>
      <c r="F166" s="53"/>
      <c r="G166" s="53"/>
      <c r="H166" s="53"/>
      <c r="I166" s="53"/>
      <c r="J166" s="169"/>
      <c r="K166" s="162"/>
      <c r="L166" s="166">
        <f t="shared" si="19"/>
        <v>0</v>
      </c>
      <c r="M166" s="183" t="b">
        <v>0</v>
      </c>
      <c r="N166" s="485"/>
      <c r="O166" s="486"/>
      <c r="P166" s="486"/>
      <c r="Q166" s="487"/>
      <c r="R166" s="183" t="b">
        <v>0</v>
      </c>
      <c r="S166" s="53"/>
      <c r="T166" s="55"/>
      <c r="U166" s="56"/>
      <c r="V166" s="50">
        <f t="shared" si="17"/>
        <v>0</v>
      </c>
      <c r="Y166" s="51">
        <f t="shared" si="20"/>
        <v>0</v>
      </c>
      <c r="Z166" s="51">
        <f t="shared" si="21"/>
        <v>0</v>
      </c>
      <c r="AA166" s="51">
        <f t="shared" si="22"/>
        <v>0</v>
      </c>
      <c r="AB166" s="51" t="str">
        <f t="shared" si="23"/>
        <v/>
      </c>
      <c r="AC166" s="51" t="str">
        <f t="shared" si="24"/>
        <v/>
      </c>
      <c r="AD166" s="51" t="str">
        <f t="shared" si="25"/>
        <v/>
      </c>
      <c r="AE166" s="51" t="str">
        <f t="shared" si="25"/>
        <v/>
      </c>
    </row>
    <row r="167" spans="1:31" s="51" customFormat="1" ht="33.75" customHeight="1">
      <c r="A167" s="52">
        <v>146</v>
      </c>
      <c r="B167" s="349"/>
      <c r="C167" s="350"/>
      <c r="D167" s="351"/>
      <c r="E167" s="45"/>
      <c r="F167" s="53"/>
      <c r="G167" s="53"/>
      <c r="H167" s="53"/>
      <c r="I167" s="53"/>
      <c r="J167" s="169"/>
      <c r="K167" s="162"/>
      <c r="L167" s="166">
        <f t="shared" si="19"/>
        <v>0</v>
      </c>
      <c r="M167" s="183" t="b">
        <v>0</v>
      </c>
      <c r="N167" s="485"/>
      <c r="O167" s="486"/>
      <c r="P167" s="486"/>
      <c r="Q167" s="487"/>
      <c r="R167" s="183" t="b">
        <v>0</v>
      </c>
      <c r="S167" s="53"/>
      <c r="T167" s="55"/>
      <c r="U167" s="56"/>
      <c r="V167" s="50">
        <f t="shared" si="17"/>
        <v>0</v>
      </c>
      <c r="Y167" s="51">
        <f t="shared" si="20"/>
        <v>0</v>
      </c>
      <c r="Z167" s="51">
        <f t="shared" si="21"/>
        <v>0</v>
      </c>
      <c r="AA167" s="51">
        <f t="shared" si="22"/>
        <v>0</v>
      </c>
      <c r="AB167" s="51" t="str">
        <f t="shared" si="23"/>
        <v/>
      </c>
      <c r="AC167" s="51" t="str">
        <f t="shared" si="24"/>
        <v/>
      </c>
      <c r="AD167" s="51" t="str">
        <f t="shared" si="25"/>
        <v/>
      </c>
      <c r="AE167" s="51" t="str">
        <f t="shared" si="25"/>
        <v/>
      </c>
    </row>
    <row r="168" spans="1:31" s="51" customFormat="1" ht="33.75" customHeight="1">
      <c r="A168" s="52">
        <v>147</v>
      </c>
      <c r="B168" s="349"/>
      <c r="C168" s="350"/>
      <c r="D168" s="351"/>
      <c r="E168" s="45"/>
      <c r="F168" s="53"/>
      <c r="G168" s="53"/>
      <c r="H168" s="53"/>
      <c r="I168" s="53"/>
      <c r="J168" s="169"/>
      <c r="K168" s="162"/>
      <c r="L168" s="166">
        <f t="shared" si="19"/>
        <v>0</v>
      </c>
      <c r="M168" s="183" t="b">
        <v>0</v>
      </c>
      <c r="N168" s="485"/>
      <c r="O168" s="486"/>
      <c r="P168" s="486"/>
      <c r="Q168" s="487"/>
      <c r="R168" s="183" t="b">
        <v>0</v>
      </c>
      <c r="S168" s="53"/>
      <c r="T168" s="55"/>
      <c r="U168" s="56"/>
      <c r="V168" s="50">
        <f t="shared" si="17"/>
        <v>0</v>
      </c>
      <c r="Y168" s="51">
        <f t="shared" si="20"/>
        <v>0</v>
      </c>
      <c r="Z168" s="51">
        <f t="shared" si="21"/>
        <v>0</v>
      </c>
      <c r="AA168" s="51">
        <f t="shared" si="22"/>
        <v>0</v>
      </c>
      <c r="AB168" s="51" t="str">
        <f t="shared" si="23"/>
        <v/>
      </c>
      <c r="AC168" s="51" t="str">
        <f t="shared" si="24"/>
        <v/>
      </c>
      <c r="AD168" s="51" t="str">
        <f t="shared" si="25"/>
        <v/>
      </c>
      <c r="AE168" s="51" t="str">
        <f t="shared" si="25"/>
        <v/>
      </c>
    </row>
    <row r="169" spans="1:31" s="51" customFormat="1" ht="33.75" customHeight="1">
      <c r="A169" s="52">
        <v>148</v>
      </c>
      <c r="B169" s="349"/>
      <c r="C169" s="350"/>
      <c r="D169" s="351"/>
      <c r="E169" s="45"/>
      <c r="F169" s="53"/>
      <c r="G169" s="53"/>
      <c r="H169" s="53"/>
      <c r="I169" s="53"/>
      <c r="J169" s="169"/>
      <c r="K169" s="162"/>
      <c r="L169" s="166">
        <f t="shared" si="19"/>
        <v>0</v>
      </c>
      <c r="M169" s="183" t="b">
        <v>0</v>
      </c>
      <c r="N169" s="485"/>
      <c r="O169" s="486"/>
      <c r="P169" s="486"/>
      <c r="Q169" s="487"/>
      <c r="R169" s="183" t="b">
        <v>0</v>
      </c>
      <c r="S169" s="53"/>
      <c r="T169" s="55"/>
      <c r="U169" s="56"/>
      <c r="V169" s="50">
        <f t="shared" si="17"/>
        <v>0</v>
      </c>
      <c r="Y169" s="51">
        <f t="shared" si="20"/>
        <v>0</v>
      </c>
      <c r="Z169" s="51">
        <f t="shared" si="21"/>
        <v>0</v>
      </c>
      <c r="AA169" s="51">
        <f t="shared" si="22"/>
        <v>0</v>
      </c>
      <c r="AB169" s="51" t="str">
        <f t="shared" si="23"/>
        <v/>
      </c>
      <c r="AC169" s="51" t="str">
        <f t="shared" si="24"/>
        <v/>
      </c>
      <c r="AD169" s="51" t="str">
        <f t="shared" si="25"/>
        <v/>
      </c>
      <c r="AE169" s="51" t="str">
        <f t="shared" si="25"/>
        <v/>
      </c>
    </row>
    <row r="170" spans="1:31" s="51" customFormat="1" ht="33.75" customHeight="1">
      <c r="A170" s="52">
        <v>149</v>
      </c>
      <c r="B170" s="349"/>
      <c r="C170" s="350"/>
      <c r="D170" s="351"/>
      <c r="E170" s="45"/>
      <c r="F170" s="53"/>
      <c r="G170" s="53"/>
      <c r="H170" s="53"/>
      <c r="I170" s="53"/>
      <c r="J170" s="169"/>
      <c r="K170" s="162"/>
      <c r="L170" s="166">
        <f t="shared" si="19"/>
        <v>0</v>
      </c>
      <c r="M170" s="183" t="b">
        <v>0</v>
      </c>
      <c r="N170" s="485"/>
      <c r="O170" s="486"/>
      <c r="P170" s="486"/>
      <c r="Q170" s="487"/>
      <c r="R170" s="183" t="b">
        <v>0</v>
      </c>
      <c r="S170" s="53"/>
      <c r="T170" s="55"/>
      <c r="U170" s="56"/>
      <c r="V170" s="50">
        <f t="shared" si="17"/>
        <v>0</v>
      </c>
      <c r="Y170" s="51">
        <f t="shared" si="20"/>
        <v>0</v>
      </c>
      <c r="Z170" s="51">
        <f t="shared" si="21"/>
        <v>0</v>
      </c>
      <c r="AA170" s="51">
        <f t="shared" si="22"/>
        <v>0</v>
      </c>
      <c r="AB170" s="51" t="str">
        <f t="shared" si="23"/>
        <v/>
      </c>
      <c r="AC170" s="51" t="str">
        <f t="shared" si="24"/>
        <v/>
      </c>
      <c r="AD170" s="51" t="str">
        <f t="shared" si="25"/>
        <v/>
      </c>
      <c r="AE170" s="51" t="str">
        <f t="shared" si="25"/>
        <v/>
      </c>
    </row>
    <row r="171" spans="1:31" s="51" customFormat="1" ht="33.75" customHeight="1">
      <c r="A171" s="52">
        <v>150</v>
      </c>
      <c r="B171" s="349"/>
      <c r="C171" s="350"/>
      <c r="D171" s="351"/>
      <c r="E171" s="45"/>
      <c r="F171" s="53"/>
      <c r="G171" s="53"/>
      <c r="H171" s="53"/>
      <c r="I171" s="53"/>
      <c r="J171" s="169"/>
      <c r="K171" s="162"/>
      <c r="L171" s="166">
        <f t="shared" si="19"/>
        <v>0</v>
      </c>
      <c r="M171" s="183" t="b">
        <v>0</v>
      </c>
      <c r="N171" s="485"/>
      <c r="O171" s="486"/>
      <c r="P171" s="486"/>
      <c r="Q171" s="487"/>
      <c r="R171" s="183" t="b">
        <v>0</v>
      </c>
      <c r="S171" s="53"/>
      <c r="T171" s="55"/>
      <c r="U171" s="56"/>
      <c r="V171" s="50">
        <f t="shared" si="17"/>
        <v>0</v>
      </c>
      <c r="Y171" s="51">
        <f t="shared" si="20"/>
        <v>0</v>
      </c>
      <c r="Z171" s="51">
        <f t="shared" si="21"/>
        <v>0</v>
      </c>
      <c r="AA171" s="51">
        <f t="shared" si="22"/>
        <v>0</v>
      </c>
      <c r="AB171" s="51" t="str">
        <f t="shared" si="23"/>
        <v/>
      </c>
      <c r="AC171" s="51" t="str">
        <f t="shared" si="24"/>
        <v/>
      </c>
      <c r="AD171" s="51" t="str">
        <f t="shared" si="25"/>
        <v/>
      </c>
      <c r="AE171" s="51" t="str">
        <f t="shared" si="25"/>
        <v/>
      </c>
    </row>
    <row r="172" spans="1:31" s="51" customFormat="1" ht="33.75" customHeight="1">
      <c r="A172" s="52">
        <v>151</v>
      </c>
      <c r="B172" s="349"/>
      <c r="C172" s="350"/>
      <c r="D172" s="351"/>
      <c r="E172" s="45"/>
      <c r="F172" s="53"/>
      <c r="G172" s="53"/>
      <c r="H172" s="53"/>
      <c r="I172" s="53"/>
      <c r="J172" s="169"/>
      <c r="K172" s="162"/>
      <c r="L172" s="166">
        <f t="shared" si="19"/>
        <v>0</v>
      </c>
      <c r="M172" s="183" t="b">
        <v>0</v>
      </c>
      <c r="N172" s="485"/>
      <c r="O172" s="486"/>
      <c r="P172" s="486"/>
      <c r="Q172" s="487"/>
      <c r="R172" s="183" t="b">
        <v>0</v>
      </c>
      <c r="S172" s="53"/>
      <c r="T172" s="55"/>
      <c r="U172" s="56"/>
      <c r="V172" s="50">
        <f t="shared" si="17"/>
        <v>0</v>
      </c>
      <c r="Y172" s="51">
        <f t="shared" si="20"/>
        <v>0</v>
      </c>
      <c r="Z172" s="51">
        <f t="shared" si="21"/>
        <v>0</v>
      </c>
      <c r="AA172" s="51">
        <f t="shared" si="22"/>
        <v>0</v>
      </c>
      <c r="AB172" s="51" t="str">
        <f t="shared" si="23"/>
        <v/>
      </c>
      <c r="AC172" s="51" t="str">
        <f t="shared" si="24"/>
        <v/>
      </c>
      <c r="AD172" s="51" t="str">
        <f t="shared" si="25"/>
        <v/>
      </c>
      <c r="AE172" s="51" t="str">
        <f t="shared" si="25"/>
        <v/>
      </c>
    </row>
    <row r="173" spans="1:31" s="51" customFormat="1" ht="33.75" customHeight="1">
      <c r="A173" s="52">
        <v>152</v>
      </c>
      <c r="B173" s="349"/>
      <c r="C173" s="350"/>
      <c r="D173" s="351"/>
      <c r="E173" s="45"/>
      <c r="F173" s="53"/>
      <c r="G173" s="53"/>
      <c r="H173" s="53"/>
      <c r="I173" s="53"/>
      <c r="J173" s="169"/>
      <c r="K173" s="162"/>
      <c r="L173" s="166">
        <f t="shared" si="19"/>
        <v>0</v>
      </c>
      <c r="M173" s="183" t="b">
        <v>0</v>
      </c>
      <c r="N173" s="485"/>
      <c r="O173" s="486"/>
      <c r="P173" s="486"/>
      <c r="Q173" s="487"/>
      <c r="R173" s="183" t="b">
        <v>0</v>
      </c>
      <c r="S173" s="53"/>
      <c r="T173" s="55"/>
      <c r="U173" s="56"/>
      <c r="V173" s="50">
        <f t="shared" si="17"/>
        <v>0</v>
      </c>
      <c r="Y173" s="51">
        <f t="shared" si="20"/>
        <v>0</v>
      </c>
      <c r="Z173" s="51">
        <f t="shared" si="21"/>
        <v>0</v>
      </c>
      <c r="AA173" s="51">
        <f t="shared" si="22"/>
        <v>0</v>
      </c>
      <c r="AB173" s="51" t="str">
        <f t="shared" si="23"/>
        <v/>
      </c>
      <c r="AC173" s="51" t="str">
        <f t="shared" si="24"/>
        <v/>
      </c>
      <c r="AD173" s="51" t="str">
        <f t="shared" si="25"/>
        <v/>
      </c>
      <c r="AE173" s="51" t="str">
        <f t="shared" si="25"/>
        <v/>
      </c>
    </row>
    <row r="174" spans="1:31" s="51" customFormat="1" ht="33.75" customHeight="1">
      <c r="A174" s="52">
        <v>153</v>
      </c>
      <c r="B174" s="349"/>
      <c r="C174" s="350"/>
      <c r="D174" s="351"/>
      <c r="E174" s="45"/>
      <c r="F174" s="53"/>
      <c r="G174" s="53"/>
      <c r="H174" s="53"/>
      <c r="I174" s="53"/>
      <c r="J174" s="169"/>
      <c r="K174" s="162"/>
      <c r="L174" s="166">
        <f t="shared" si="19"/>
        <v>0</v>
      </c>
      <c r="M174" s="183" t="b">
        <v>0</v>
      </c>
      <c r="N174" s="485"/>
      <c r="O174" s="486"/>
      <c r="P174" s="486"/>
      <c r="Q174" s="487"/>
      <c r="R174" s="183" t="b">
        <v>0</v>
      </c>
      <c r="S174" s="53"/>
      <c r="T174" s="55"/>
      <c r="U174" s="56"/>
      <c r="V174" s="50">
        <f t="shared" si="17"/>
        <v>0</v>
      </c>
      <c r="Y174" s="51">
        <f t="shared" si="20"/>
        <v>0</v>
      </c>
      <c r="Z174" s="51">
        <f t="shared" si="21"/>
        <v>0</v>
      </c>
      <c r="AA174" s="51">
        <f t="shared" si="22"/>
        <v>0</v>
      </c>
      <c r="AB174" s="51" t="str">
        <f t="shared" si="23"/>
        <v/>
      </c>
      <c r="AC174" s="51" t="str">
        <f t="shared" si="24"/>
        <v/>
      </c>
      <c r="AD174" s="51" t="str">
        <f t="shared" si="25"/>
        <v/>
      </c>
      <c r="AE174" s="51" t="str">
        <f t="shared" si="25"/>
        <v/>
      </c>
    </row>
    <row r="175" spans="1:31" s="51" customFormat="1" ht="33.75" customHeight="1">
      <c r="A175" s="52">
        <v>154</v>
      </c>
      <c r="B175" s="349"/>
      <c r="C175" s="350"/>
      <c r="D175" s="351"/>
      <c r="E175" s="45"/>
      <c r="F175" s="53"/>
      <c r="G175" s="53"/>
      <c r="H175" s="53"/>
      <c r="I175" s="53"/>
      <c r="J175" s="169"/>
      <c r="K175" s="162"/>
      <c r="L175" s="166">
        <f t="shared" si="19"/>
        <v>0</v>
      </c>
      <c r="M175" s="183" t="b">
        <v>0</v>
      </c>
      <c r="N175" s="485"/>
      <c r="O175" s="486"/>
      <c r="P175" s="486"/>
      <c r="Q175" s="487"/>
      <c r="R175" s="183" t="b">
        <v>0</v>
      </c>
      <c r="S175" s="53"/>
      <c r="T175" s="55"/>
      <c r="U175" s="56"/>
      <c r="V175" s="50">
        <f t="shared" si="17"/>
        <v>0</v>
      </c>
      <c r="Y175" s="51">
        <f t="shared" si="20"/>
        <v>0</v>
      </c>
      <c r="Z175" s="51">
        <f t="shared" si="21"/>
        <v>0</v>
      </c>
      <c r="AA175" s="51">
        <f t="shared" si="22"/>
        <v>0</v>
      </c>
      <c r="AB175" s="51" t="str">
        <f t="shared" si="23"/>
        <v/>
      </c>
      <c r="AC175" s="51" t="str">
        <f t="shared" si="24"/>
        <v/>
      </c>
      <c r="AD175" s="51" t="str">
        <f t="shared" si="25"/>
        <v/>
      </c>
      <c r="AE175" s="51" t="str">
        <f t="shared" si="25"/>
        <v/>
      </c>
    </row>
    <row r="176" spans="1:31" s="51" customFormat="1" ht="33.75" customHeight="1">
      <c r="A176" s="52">
        <v>155</v>
      </c>
      <c r="B176" s="349"/>
      <c r="C176" s="350"/>
      <c r="D176" s="351"/>
      <c r="E176" s="45"/>
      <c r="F176" s="53"/>
      <c r="G176" s="53"/>
      <c r="H176" s="53"/>
      <c r="I176" s="53"/>
      <c r="J176" s="169"/>
      <c r="K176" s="162"/>
      <c r="L176" s="166">
        <f t="shared" si="19"/>
        <v>0</v>
      </c>
      <c r="M176" s="183" t="b">
        <v>0</v>
      </c>
      <c r="N176" s="485"/>
      <c r="O176" s="486"/>
      <c r="P176" s="486"/>
      <c r="Q176" s="487"/>
      <c r="R176" s="183" t="b">
        <v>0</v>
      </c>
      <c r="S176" s="53"/>
      <c r="T176" s="55"/>
      <c r="U176" s="56"/>
      <c r="V176" s="50">
        <f t="shared" si="17"/>
        <v>0</v>
      </c>
      <c r="Y176" s="51">
        <f t="shared" si="20"/>
        <v>0</v>
      </c>
      <c r="Z176" s="51">
        <f t="shared" si="21"/>
        <v>0</v>
      </c>
      <c r="AA176" s="51">
        <f t="shared" si="22"/>
        <v>0</v>
      </c>
      <c r="AB176" s="51" t="str">
        <f t="shared" si="23"/>
        <v/>
      </c>
      <c r="AC176" s="51" t="str">
        <f t="shared" si="24"/>
        <v/>
      </c>
      <c r="AD176" s="51" t="str">
        <f t="shared" si="25"/>
        <v/>
      </c>
      <c r="AE176" s="51" t="str">
        <f t="shared" si="25"/>
        <v/>
      </c>
    </row>
    <row r="177" spans="1:31" s="51" customFormat="1" ht="33.75" customHeight="1">
      <c r="A177" s="52">
        <v>156</v>
      </c>
      <c r="B177" s="349"/>
      <c r="C177" s="350"/>
      <c r="D177" s="351"/>
      <c r="E177" s="45"/>
      <c r="F177" s="53"/>
      <c r="G177" s="53"/>
      <c r="H177" s="53"/>
      <c r="I177" s="53"/>
      <c r="J177" s="169"/>
      <c r="K177" s="162"/>
      <c r="L177" s="166">
        <f t="shared" si="19"/>
        <v>0</v>
      </c>
      <c r="M177" s="183" t="b">
        <v>0</v>
      </c>
      <c r="N177" s="485"/>
      <c r="O177" s="486"/>
      <c r="P177" s="486"/>
      <c r="Q177" s="487"/>
      <c r="R177" s="183" t="b">
        <v>0</v>
      </c>
      <c r="S177" s="53"/>
      <c r="T177" s="55"/>
      <c r="U177" s="56"/>
      <c r="V177" s="50">
        <f t="shared" si="17"/>
        <v>0</v>
      </c>
      <c r="Y177" s="51">
        <f t="shared" si="20"/>
        <v>0</v>
      </c>
      <c r="Z177" s="51">
        <f t="shared" si="21"/>
        <v>0</v>
      </c>
      <c r="AA177" s="51">
        <f t="shared" si="22"/>
        <v>0</v>
      </c>
      <c r="AB177" s="51" t="str">
        <f t="shared" si="23"/>
        <v/>
      </c>
      <c r="AC177" s="51" t="str">
        <f t="shared" si="24"/>
        <v/>
      </c>
      <c r="AD177" s="51" t="str">
        <f t="shared" si="25"/>
        <v/>
      </c>
      <c r="AE177" s="51" t="str">
        <f t="shared" si="25"/>
        <v/>
      </c>
    </row>
    <row r="178" spans="1:31" s="51" customFormat="1" ht="33.75" customHeight="1">
      <c r="A178" s="52">
        <v>157</v>
      </c>
      <c r="B178" s="349"/>
      <c r="C178" s="350"/>
      <c r="D178" s="351"/>
      <c r="E178" s="45"/>
      <c r="F178" s="53"/>
      <c r="G178" s="53"/>
      <c r="H178" s="53"/>
      <c r="I178" s="53"/>
      <c r="J178" s="169"/>
      <c r="K178" s="162"/>
      <c r="L178" s="166">
        <f t="shared" si="19"/>
        <v>0</v>
      </c>
      <c r="M178" s="183" t="b">
        <v>0</v>
      </c>
      <c r="N178" s="485"/>
      <c r="O178" s="486"/>
      <c r="P178" s="486"/>
      <c r="Q178" s="487"/>
      <c r="R178" s="183" t="b">
        <v>0</v>
      </c>
      <c r="S178" s="53"/>
      <c r="T178" s="55"/>
      <c r="U178" s="56"/>
      <c r="V178" s="50">
        <f t="shared" si="17"/>
        <v>0</v>
      </c>
      <c r="Y178" s="51">
        <f t="shared" si="20"/>
        <v>0</v>
      </c>
      <c r="Z178" s="51">
        <f t="shared" si="21"/>
        <v>0</v>
      </c>
      <c r="AA178" s="51">
        <f t="shared" si="22"/>
        <v>0</v>
      </c>
      <c r="AB178" s="51" t="str">
        <f t="shared" si="23"/>
        <v/>
      </c>
      <c r="AC178" s="51" t="str">
        <f t="shared" si="24"/>
        <v/>
      </c>
      <c r="AD178" s="51" t="str">
        <f t="shared" si="25"/>
        <v/>
      </c>
      <c r="AE178" s="51" t="str">
        <f t="shared" si="25"/>
        <v/>
      </c>
    </row>
    <row r="179" spans="1:31" s="51" customFormat="1" ht="33.75" customHeight="1">
      <c r="A179" s="52">
        <v>158</v>
      </c>
      <c r="B179" s="349"/>
      <c r="C179" s="350"/>
      <c r="D179" s="351"/>
      <c r="E179" s="45"/>
      <c r="F179" s="53"/>
      <c r="G179" s="53"/>
      <c r="H179" s="53"/>
      <c r="I179" s="53"/>
      <c r="J179" s="169"/>
      <c r="K179" s="162"/>
      <c r="L179" s="166">
        <f t="shared" si="19"/>
        <v>0</v>
      </c>
      <c r="M179" s="183" t="b">
        <v>0</v>
      </c>
      <c r="N179" s="485"/>
      <c r="O179" s="486"/>
      <c r="P179" s="486"/>
      <c r="Q179" s="487"/>
      <c r="R179" s="183" t="b">
        <v>0</v>
      </c>
      <c r="S179" s="53"/>
      <c r="T179" s="55"/>
      <c r="U179" s="56"/>
      <c r="V179" s="50">
        <f t="shared" si="17"/>
        <v>0</v>
      </c>
      <c r="Y179" s="51">
        <f t="shared" si="20"/>
        <v>0</v>
      </c>
      <c r="Z179" s="51">
        <f t="shared" si="21"/>
        <v>0</v>
      </c>
      <c r="AA179" s="51">
        <f t="shared" si="22"/>
        <v>0</v>
      </c>
      <c r="AB179" s="51" t="str">
        <f t="shared" si="23"/>
        <v/>
      </c>
      <c r="AC179" s="51" t="str">
        <f t="shared" si="24"/>
        <v/>
      </c>
      <c r="AD179" s="51" t="str">
        <f t="shared" si="25"/>
        <v/>
      </c>
      <c r="AE179" s="51" t="str">
        <f t="shared" si="25"/>
        <v/>
      </c>
    </row>
    <row r="180" spans="1:31" s="51" customFormat="1" ht="33.75" customHeight="1">
      <c r="A180" s="52">
        <v>159</v>
      </c>
      <c r="B180" s="349"/>
      <c r="C180" s="350"/>
      <c r="D180" s="351"/>
      <c r="E180" s="45"/>
      <c r="F180" s="53"/>
      <c r="G180" s="53"/>
      <c r="H180" s="53"/>
      <c r="I180" s="53"/>
      <c r="J180" s="169"/>
      <c r="K180" s="162"/>
      <c r="L180" s="166">
        <f t="shared" si="19"/>
        <v>0</v>
      </c>
      <c r="M180" s="183" t="b">
        <v>0</v>
      </c>
      <c r="N180" s="485"/>
      <c r="O180" s="486"/>
      <c r="P180" s="486"/>
      <c r="Q180" s="487"/>
      <c r="R180" s="183" t="b">
        <v>0</v>
      </c>
      <c r="S180" s="53"/>
      <c r="T180" s="55"/>
      <c r="U180" s="56"/>
      <c r="V180" s="50">
        <f t="shared" si="17"/>
        <v>0</v>
      </c>
      <c r="Y180" s="51">
        <f t="shared" si="20"/>
        <v>0</v>
      </c>
      <c r="Z180" s="51">
        <f t="shared" si="21"/>
        <v>0</v>
      </c>
      <c r="AA180" s="51">
        <f t="shared" si="22"/>
        <v>0</v>
      </c>
      <c r="AB180" s="51" t="str">
        <f t="shared" si="23"/>
        <v/>
      </c>
      <c r="AC180" s="51" t="str">
        <f t="shared" si="24"/>
        <v/>
      </c>
      <c r="AD180" s="51" t="str">
        <f t="shared" si="25"/>
        <v/>
      </c>
      <c r="AE180" s="51" t="str">
        <f t="shared" si="25"/>
        <v/>
      </c>
    </row>
    <row r="181" spans="1:31" s="51" customFormat="1" ht="33.75" customHeight="1">
      <c r="A181" s="52">
        <v>160</v>
      </c>
      <c r="B181" s="349"/>
      <c r="C181" s="350"/>
      <c r="D181" s="351"/>
      <c r="E181" s="45"/>
      <c r="F181" s="53"/>
      <c r="G181" s="53"/>
      <c r="H181" s="53"/>
      <c r="I181" s="53"/>
      <c r="J181" s="169"/>
      <c r="K181" s="162"/>
      <c r="L181" s="166">
        <f t="shared" si="19"/>
        <v>0</v>
      </c>
      <c r="M181" s="183" t="b">
        <v>0</v>
      </c>
      <c r="N181" s="485"/>
      <c r="O181" s="486"/>
      <c r="P181" s="486"/>
      <c r="Q181" s="487"/>
      <c r="R181" s="183" t="b">
        <v>0</v>
      </c>
      <c r="S181" s="53"/>
      <c r="T181" s="55"/>
      <c r="U181" s="56"/>
      <c r="V181" s="50">
        <f t="shared" si="17"/>
        <v>0</v>
      </c>
      <c r="Y181" s="51">
        <f t="shared" si="20"/>
        <v>0</v>
      </c>
      <c r="Z181" s="51">
        <f t="shared" si="21"/>
        <v>0</v>
      </c>
      <c r="AA181" s="51">
        <f t="shared" si="22"/>
        <v>0</v>
      </c>
      <c r="AB181" s="51" t="str">
        <f t="shared" si="23"/>
        <v/>
      </c>
      <c r="AC181" s="51" t="str">
        <f t="shared" si="24"/>
        <v/>
      </c>
      <c r="AD181" s="51" t="str">
        <f t="shared" si="25"/>
        <v/>
      </c>
      <c r="AE181" s="51" t="str">
        <f t="shared" si="25"/>
        <v/>
      </c>
    </row>
    <row r="182" spans="1:31" s="51" customFormat="1" ht="33.75" customHeight="1">
      <c r="A182" s="52">
        <v>161</v>
      </c>
      <c r="B182" s="349"/>
      <c r="C182" s="350"/>
      <c r="D182" s="351"/>
      <c r="E182" s="45"/>
      <c r="F182" s="53"/>
      <c r="G182" s="53"/>
      <c r="H182" s="53"/>
      <c r="I182" s="53"/>
      <c r="J182" s="169"/>
      <c r="K182" s="162"/>
      <c r="L182" s="166">
        <f t="shared" si="19"/>
        <v>0</v>
      </c>
      <c r="M182" s="183" t="b">
        <v>0</v>
      </c>
      <c r="N182" s="485"/>
      <c r="O182" s="486"/>
      <c r="P182" s="486"/>
      <c r="Q182" s="487"/>
      <c r="R182" s="183" t="b">
        <v>0</v>
      </c>
      <c r="S182" s="53"/>
      <c r="T182" s="55"/>
      <c r="U182" s="56"/>
      <c r="V182" s="50">
        <f t="shared" si="17"/>
        <v>0</v>
      </c>
      <c r="Y182" s="51">
        <f t="shared" si="20"/>
        <v>0</v>
      </c>
      <c r="Z182" s="51">
        <f t="shared" si="21"/>
        <v>0</v>
      </c>
      <c r="AA182" s="51">
        <f t="shared" si="22"/>
        <v>0</v>
      </c>
      <c r="AB182" s="51" t="str">
        <f t="shared" si="23"/>
        <v/>
      </c>
      <c r="AC182" s="51" t="str">
        <f t="shared" si="24"/>
        <v/>
      </c>
      <c r="AD182" s="51" t="str">
        <f t="shared" si="25"/>
        <v/>
      </c>
      <c r="AE182" s="51" t="str">
        <f t="shared" si="25"/>
        <v/>
      </c>
    </row>
    <row r="183" spans="1:31" s="51" customFormat="1" ht="33.75" customHeight="1">
      <c r="A183" s="52">
        <v>162</v>
      </c>
      <c r="B183" s="349"/>
      <c r="C183" s="350"/>
      <c r="D183" s="351"/>
      <c r="E183" s="45"/>
      <c r="F183" s="53"/>
      <c r="G183" s="53"/>
      <c r="H183" s="53"/>
      <c r="I183" s="53"/>
      <c r="J183" s="169"/>
      <c r="K183" s="162"/>
      <c r="L183" s="166">
        <f t="shared" si="19"/>
        <v>0</v>
      </c>
      <c r="M183" s="183" t="b">
        <v>0</v>
      </c>
      <c r="N183" s="485"/>
      <c r="O183" s="486"/>
      <c r="P183" s="486"/>
      <c r="Q183" s="487"/>
      <c r="R183" s="183" t="b">
        <v>0</v>
      </c>
      <c r="S183" s="53"/>
      <c r="T183" s="55"/>
      <c r="U183" s="56"/>
      <c r="V183" s="50">
        <f t="shared" si="17"/>
        <v>0</v>
      </c>
      <c r="Y183" s="51">
        <f t="shared" si="20"/>
        <v>0</v>
      </c>
      <c r="Z183" s="51">
        <f t="shared" si="21"/>
        <v>0</v>
      </c>
      <c r="AA183" s="51">
        <f t="shared" si="22"/>
        <v>0</v>
      </c>
      <c r="AB183" s="51" t="str">
        <f t="shared" si="23"/>
        <v/>
      </c>
      <c r="AC183" s="51" t="str">
        <f t="shared" si="24"/>
        <v/>
      </c>
      <c r="AD183" s="51" t="str">
        <f t="shared" si="25"/>
        <v/>
      </c>
      <c r="AE183" s="51" t="str">
        <f t="shared" si="25"/>
        <v/>
      </c>
    </row>
    <row r="184" spans="1:31" s="51" customFormat="1" ht="33.75" customHeight="1">
      <c r="A184" s="52">
        <v>163</v>
      </c>
      <c r="B184" s="349"/>
      <c r="C184" s="350"/>
      <c r="D184" s="351"/>
      <c r="E184" s="45"/>
      <c r="F184" s="53"/>
      <c r="G184" s="53"/>
      <c r="H184" s="53"/>
      <c r="I184" s="53"/>
      <c r="J184" s="169"/>
      <c r="K184" s="162"/>
      <c r="L184" s="166">
        <f t="shared" si="19"/>
        <v>0</v>
      </c>
      <c r="M184" s="183" t="b">
        <v>0</v>
      </c>
      <c r="N184" s="485"/>
      <c r="O184" s="486"/>
      <c r="P184" s="486"/>
      <c r="Q184" s="487"/>
      <c r="R184" s="183" t="b">
        <v>0</v>
      </c>
      <c r="S184" s="53"/>
      <c r="T184" s="55"/>
      <c r="U184" s="56"/>
      <c r="V184" s="50">
        <f t="shared" si="17"/>
        <v>0</v>
      </c>
      <c r="Y184" s="51">
        <f t="shared" si="20"/>
        <v>0</v>
      </c>
      <c r="Z184" s="51">
        <f t="shared" si="21"/>
        <v>0</v>
      </c>
      <c r="AA184" s="51">
        <f t="shared" si="22"/>
        <v>0</v>
      </c>
      <c r="AB184" s="51" t="str">
        <f t="shared" si="23"/>
        <v/>
      </c>
      <c r="AC184" s="51" t="str">
        <f t="shared" si="24"/>
        <v/>
      </c>
      <c r="AD184" s="51" t="str">
        <f t="shared" si="25"/>
        <v/>
      </c>
      <c r="AE184" s="51" t="str">
        <f t="shared" si="25"/>
        <v/>
      </c>
    </row>
    <row r="185" spans="1:31" s="51" customFormat="1" ht="33.75" customHeight="1">
      <c r="A185" s="52">
        <v>164</v>
      </c>
      <c r="B185" s="349"/>
      <c r="C185" s="350"/>
      <c r="D185" s="351"/>
      <c r="E185" s="45"/>
      <c r="F185" s="53"/>
      <c r="G185" s="53"/>
      <c r="H185" s="53"/>
      <c r="I185" s="53"/>
      <c r="J185" s="169"/>
      <c r="K185" s="162"/>
      <c r="L185" s="166">
        <f t="shared" si="19"/>
        <v>0</v>
      </c>
      <c r="M185" s="183" t="b">
        <v>0</v>
      </c>
      <c r="N185" s="485"/>
      <c r="O185" s="486"/>
      <c r="P185" s="486"/>
      <c r="Q185" s="487"/>
      <c r="R185" s="183" t="b">
        <v>0</v>
      </c>
      <c r="S185" s="53"/>
      <c r="T185" s="55"/>
      <c r="U185" s="56"/>
      <c r="V185" s="50">
        <f t="shared" si="17"/>
        <v>0</v>
      </c>
      <c r="Y185" s="51">
        <f t="shared" si="20"/>
        <v>0</v>
      </c>
      <c r="Z185" s="51">
        <f t="shared" si="21"/>
        <v>0</v>
      </c>
      <c r="AA185" s="51">
        <f t="shared" si="22"/>
        <v>0</v>
      </c>
      <c r="AB185" s="51" t="str">
        <f t="shared" si="23"/>
        <v/>
      </c>
      <c r="AC185" s="51" t="str">
        <f t="shared" si="24"/>
        <v/>
      </c>
      <c r="AD185" s="51" t="str">
        <f t="shared" si="25"/>
        <v/>
      </c>
      <c r="AE185" s="51" t="str">
        <f t="shared" si="25"/>
        <v/>
      </c>
    </row>
    <row r="186" spans="1:31" s="51" customFormat="1" ht="33.75" customHeight="1">
      <c r="A186" s="52">
        <v>165</v>
      </c>
      <c r="B186" s="349"/>
      <c r="C186" s="350"/>
      <c r="D186" s="351"/>
      <c r="E186" s="45"/>
      <c r="F186" s="53"/>
      <c r="G186" s="53"/>
      <c r="H186" s="53"/>
      <c r="I186" s="53"/>
      <c r="J186" s="169"/>
      <c r="K186" s="162"/>
      <c r="L186" s="166">
        <f t="shared" si="19"/>
        <v>0</v>
      </c>
      <c r="M186" s="183" t="b">
        <v>0</v>
      </c>
      <c r="N186" s="485"/>
      <c r="O186" s="486"/>
      <c r="P186" s="486"/>
      <c r="Q186" s="487"/>
      <c r="R186" s="183" t="b">
        <v>0</v>
      </c>
      <c r="S186" s="53"/>
      <c r="T186" s="55"/>
      <c r="U186" s="56"/>
      <c r="V186" s="50">
        <f t="shared" si="17"/>
        <v>0</v>
      </c>
      <c r="Y186" s="51">
        <f t="shared" si="20"/>
        <v>0</v>
      </c>
      <c r="Z186" s="51">
        <f t="shared" si="21"/>
        <v>0</v>
      </c>
      <c r="AA186" s="51">
        <f t="shared" si="22"/>
        <v>0</v>
      </c>
      <c r="AB186" s="51" t="str">
        <f t="shared" si="23"/>
        <v/>
      </c>
      <c r="AC186" s="51" t="str">
        <f t="shared" si="24"/>
        <v/>
      </c>
      <c r="AD186" s="51" t="str">
        <f t="shared" si="25"/>
        <v/>
      </c>
      <c r="AE186" s="51" t="str">
        <f t="shared" si="25"/>
        <v/>
      </c>
    </row>
    <row r="187" spans="1:31" s="51" customFormat="1" ht="33.75" customHeight="1">
      <c r="A187" s="52">
        <v>166</v>
      </c>
      <c r="B187" s="349"/>
      <c r="C187" s="350"/>
      <c r="D187" s="351"/>
      <c r="E187" s="45"/>
      <c r="F187" s="53"/>
      <c r="G187" s="53"/>
      <c r="H187" s="53"/>
      <c r="I187" s="53"/>
      <c r="J187" s="169"/>
      <c r="K187" s="162"/>
      <c r="L187" s="166">
        <f t="shared" si="19"/>
        <v>0</v>
      </c>
      <c r="M187" s="183" t="b">
        <v>0</v>
      </c>
      <c r="N187" s="485"/>
      <c r="O187" s="486"/>
      <c r="P187" s="486"/>
      <c r="Q187" s="487"/>
      <c r="R187" s="183" t="b">
        <v>0</v>
      </c>
      <c r="S187" s="53"/>
      <c r="T187" s="55"/>
      <c r="U187" s="56"/>
      <c r="V187" s="50">
        <f t="shared" si="17"/>
        <v>0</v>
      </c>
      <c r="Y187" s="51">
        <f t="shared" si="20"/>
        <v>0</v>
      </c>
      <c r="Z187" s="51">
        <f t="shared" si="21"/>
        <v>0</v>
      </c>
      <c r="AA187" s="51">
        <f t="shared" si="22"/>
        <v>0</v>
      </c>
      <c r="AB187" s="51" t="str">
        <f t="shared" si="23"/>
        <v/>
      </c>
      <c r="AC187" s="51" t="str">
        <f t="shared" si="24"/>
        <v/>
      </c>
      <c r="AD187" s="51" t="str">
        <f t="shared" si="25"/>
        <v/>
      </c>
      <c r="AE187" s="51" t="str">
        <f t="shared" si="25"/>
        <v/>
      </c>
    </row>
    <row r="188" spans="1:31" s="51" customFormat="1" ht="33.75" customHeight="1">
      <c r="A188" s="52">
        <v>167</v>
      </c>
      <c r="B188" s="349"/>
      <c r="C188" s="350"/>
      <c r="D188" s="351"/>
      <c r="E188" s="45"/>
      <c r="F188" s="53"/>
      <c r="G188" s="53"/>
      <c r="H188" s="53"/>
      <c r="I188" s="53"/>
      <c r="J188" s="169"/>
      <c r="K188" s="162"/>
      <c r="L188" s="166">
        <f t="shared" si="19"/>
        <v>0</v>
      </c>
      <c r="M188" s="183" t="b">
        <v>0</v>
      </c>
      <c r="N188" s="485"/>
      <c r="O188" s="486"/>
      <c r="P188" s="486"/>
      <c r="Q188" s="487"/>
      <c r="R188" s="183" t="b">
        <v>0</v>
      </c>
      <c r="S188" s="53"/>
      <c r="T188" s="55"/>
      <c r="U188" s="56"/>
      <c r="V188" s="50">
        <f t="shared" si="17"/>
        <v>0</v>
      </c>
      <c r="Y188" s="51">
        <f t="shared" si="20"/>
        <v>0</v>
      </c>
      <c r="Z188" s="51">
        <f t="shared" si="21"/>
        <v>0</v>
      </c>
      <c r="AA188" s="51">
        <f t="shared" si="22"/>
        <v>0</v>
      </c>
      <c r="AB188" s="51" t="str">
        <f t="shared" si="23"/>
        <v/>
      </c>
      <c r="AC188" s="51" t="str">
        <f t="shared" si="24"/>
        <v/>
      </c>
      <c r="AD188" s="51" t="str">
        <f t="shared" si="25"/>
        <v/>
      </c>
      <c r="AE188" s="51" t="str">
        <f t="shared" si="25"/>
        <v/>
      </c>
    </row>
    <row r="189" spans="1:31" s="51" customFormat="1" ht="33.75" customHeight="1">
      <c r="A189" s="52">
        <v>168</v>
      </c>
      <c r="B189" s="349"/>
      <c r="C189" s="350"/>
      <c r="D189" s="351"/>
      <c r="E189" s="45"/>
      <c r="F189" s="53"/>
      <c r="G189" s="53"/>
      <c r="H189" s="53"/>
      <c r="I189" s="53"/>
      <c r="J189" s="169"/>
      <c r="K189" s="162"/>
      <c r="L189" s="166">
        <f t="shared" si="19"/>
        <v>0</v>
      </c>
      <c r="M189" s="183" t="b">
        <v>0</v>
      </c>
      <c r="N189" s="485"/>
      <c r="O189" s="486"/>
      <c r="P189" s="486"/>
      <c r="Q189" s="487"/>
      <c r="R189" s="183" t="b">
        <v>0</v>
      </c>
      <c r="S189" s="53"/>
      <c r="T189" s="55"/>
      <c r="U189" s="56"/>
      <c r="V189" s="50">
        <f t="shared" si="17"/>
        <v>0</v>
      </c>
      <c r="Y189" s="51">
        <f t="shared" si="20"/>
        <v>0</v>
      </c>
      <c r="Z189" s="51">
        <f t="shared" si="21"/>
        <v>0</v>
      </c>
      <c r="AA189" s="51">
        <f t="shared" si="22"/>
        <v>0</v>
      </c>
      <c r="AB189" s="51" t="str">
        <f t="shared" si="23"/>
        <v/>
      </c>
      <c r="AC189" s="51" t="str">
        <f t="shared" si="24"/>
        <v/>
      </c>
      <c r="AD189" s="51" t="str">
        <f t="shared" si="25"/>
        <v/>
      </c>
      <c r="AE189" s="51" t="str">
        <f t="shared" si="25"/>
        <v/>
      </c>
    </row>
    <row r="190" spans="1:31" s="51" customFormat="1" ht="33.75" customHeight="1">
      <c r="A190" s="52">
        <v>169</v>
      </c>
      <c r="B190" s="349"/>
      <c r="C190" s="350"/>
      <c r="D190" s="351"/>
      <c r="E190" s="45"/>
      <c r="F190" s="53"/>
      <c r="G190" s="53"/>
      <c r="H190" s="53"/>
      <c r="I190" s="53"/>
      <c r="J190" s="169"/>
      <c r="K190" s="162"/>
      <c r="L190" s="166">
        <f t="shared" si="19"/>
        <v>0</v>
      </c>
      <c r="M190" s="183" t="b">
        <v>0</v>
      </c>
      <c r="N190" s="485"/>
      <c r="O190" s="486"/>
      <c r="P190" s="486"/>
      <c r="Q190" s="487"/>
      <c r="R190" s="183" t="b">
        <v>0</v>
      </c>
      <c r="S190" s="53"/>
      <c r="T190" s="55"/>
      <c r="U190" s="56"/>
      <c r="V190" s="50">
        <f t="shared" si="17"/>
        <v>0</v>
      </c>
      <c r="Y190" s="51">
        <f t="shared" si="20"/>
        <v>0</v>
      </c>
      <c r="Z190" s="51">
        <f t="shared" si="21"/>
        <v>0</v>
      </c>
      <c r="AA190" s="51">
        <f t="shared" si="22"/>
        <v>0</v>
      </c>
      <c r="AB190" s="51" t="str">
        <f t="shared" si="23"/>
        <v/>
      </c>
      <c r="AC190" s="51" t="str">
        <f t="shared" si="24"/>
        <v/>
      </c>
      <c r="AD190" s="51" t="str">
        <f t="shared" si="25"/>
        <v/>
      </c>
      <c r="AE190" s="51" t="str">
        <f t="shared" si="25"/>
        <v/>
      </c>
    </row>
    <row r="191" spans="1:31" s="51" customFormat="1" ht="33.75" customHeight="1">
      <c r="A191" s="52">
        <v>170</v>
      </c>
      <c r="B191" s="349"/>
      <c r="C191" s="350"/>
      <c r="D191" s="351"/>
      <c r="E191" s="45"/>
      <c r="F191" s="53"/>
      <c r="G191" s="53"/>
      <c r="H191" s="53"/>
      <c r="I191" s="53"/>
      <c r="J191" s="169"/>
      <c r="K191" s="162"/>
      <c r="L191" s="166">
        <f t="shared" si="19"/>
        <v>0</v>
      </c>
      <c r="M191" s="183" t="b">
        <v>0</v>
      </c>
      <c r="N191" s="485"/>
      <c r="O191" s="486"/>
      <c r="P191" s="486"/>
      <c r="Q191" s="487"/>
      <c r="R191" s="183" t="b">
        <v>0</v>
      </c>
      <c r="S191" s="53"/>
      <c r="T191" s="55"/>
      <c r="U191" s="56"/>
      <c r="V191" s="50">
        <f t="shared" si="17"/>
        <v>0</v>
      </c>
      <c r="Y191" s="51">
        <f t="shared" si="20"/>
        <v>0</v>
      </c>
      <c r="Z191" s="51">
        <f t="shared" si="21"/>
        <v>0</v>
      </c>
      <c r="AA191" s="51">
        <f t="shared" si="22"/>
        <v>0</v>
      </c>
      <c r="AB191" s="51" t="str">
        <f t="shared" si="23"/>
        <v/>
      </c>
      <c r="AC191" s="51" t="str">
        <f t="shared" si="24"/>
        <v/>
      </c>
      <c r="AD191" s="51" t="str">
        <f t="shared" si="25"/>
        <v/>
      </c>
      <c r="AE191" s="51" t="str">
        <f t="shared" si="25"/>
        <v/>
      </c>
    </row>
    <row r="192" spans="1:31" s="51" customFormat="1" ht="33.75" customHeight="1">
      <c r="A192" s="52">
        <v>171</v>
      </c>
      <c r="B192" s="349"/>
      <c r="C192" s="350"/>
      <c r="D192" s="351"/>
      <c r="E192" s="45"/>
      <c r="F192" s="53"/>
      <c r="G192" s="53"/>
      <c r="H192" s="53"/>
      <c r="I192" s="53"/>
      <c r="J192" s="169"/>
      <c r="K192" s="162"/>
      <c r="L192" s="166">
        <f t="shared" si="19"/>
        <v>0</v>
      </c>
      <c r="M192" s="183" t="b">
        <v>0</v>
      </c>
      <c r="N192" s="485"/>
      <c r="O192" s="486"/>
      <c r="P192" s="486"/>
      <c r="Q192" s="487"/>
      <c r="R192" s="183" t="b">
        <v>0</v>
      </c>
      <c r="S192" s="53"/>
      <c r="T192" s="55"/>
      <c r="U192" s="56"/>
      <c r="V192" s="50">
        <f t="shared" si="17"/>
        <v>0</v>
      </c>
      <c r="Y192" s="51">
        <f t="shared" si="20"/>
        <v>0</v>
      </c>
      <c r="Z192" s="51">
        <f t="shared" si="21"/>
        <v>0</v>
      </c>
      <c r="AA192" s="51">
        <f t="shared" si="22"/>
        <v>0</v>
      </c>
      <c r="AB192" s="51" t="str">
        <f t="shared" si="23"/>
        <v/>
      </c>
      <c r="AC192" s="51" t="str">
        <f t="shared" si="24"/>
        <v/>
      </c>
      <c r="AD192" s="51" t="str">
        <f t="shared" si="25"/>
        <v/>
      </c>
      <c r="AE192" s="51" t="str">
        <f t="shared" si="25"/>
        <v/>
      </c>
    </row>
    <row r="193" spans="1:31" s="51" customFormat="1" ht="33.75" customHeight="1">
      <c r="A193" s="52">
        <v>172</v>
      </c>
      <c r="B193" s="349"/>
      <c r="C193" s="350"/>
      <c r="D193" s="351"/>
      <c r="E193" s="45"/>
      <c r="F193" s="53"/>
      <c r="G193" s="53"/>
      <c r="H193" s="53"/>
      <c r="I193" s="53"/>
      <c r="J193" s="169"/>
      <c r="K193" s="162"/>
      <c r="L193" s="166">
        <f t="shared" si="19"/>
        <v>0</v>
      </c>
      <c r="M193" s="183" t="b">
        <v>0</v>
      </c>
      <c r="N193" s="485"/>
      <c r="O193" s="486"/>
      <c r="P193" s="486"/>
      <c r="Q193" s="487"/>
      <c r="R193" s="183" t="b">
        <v>0</v>
      </c>
      <c r="S193" s="53"/>
      <c r="T193" s="55"/>
      <c r="U193" s="56"/>
      <c r="V193" s="50">
        <f t="shared" si="17"/>
        <v>0</v>
      </c>
      <c r="Y193" s="51">
        <f t="shared" si="20"/>
        <v>0</v>
      </c>
      <c r="Z193" s="51">
        <f t="shared" si="21"/>
        <v>0</v>
      </c>
      <c r="AA193" s="51">
        <f t="shared" si="22"/>
        <v>0</v>
      </c>
      <c r="AB193" s="51" t="str">
        <f t="shared" si="23"/>
        <v/>
      </c>
      <c r="AC193" s="51" t="str">
        <f t="shared" si="24"/>
        <v/>
      </c>
      <c r="AD193" s="51" t="str">
        <f t="shared" si="25"/>
        <v/>
      </c>
      <c r="AE193" s="51" t="str">
        <f t="shared" si="25"/>
        <v/>
      </c>
    </row>
    <row r="194" spans="1:31" s="51" customFormat="1" ht="33.75" customHeight="1">
      <c r="A194" s="52">
        <v>173</v>
      </c>
      <c r="B194" s="349"/>
      <c r="C194" s="350"/>
      <c r="D194" s="351"/>
      <c r="E194" s="45"/>
      <c r="F194" s="53"/>
      <c r="G194" s="53"/>
      <c r="H194" s="53"/>
      <c r="I194" s="53"/>
      <c r="J194" s="169"/>
      <c r="K194" s="162"/>
      <c r="L194" s="166">
        <f t="shared" si="19"/>
        <v>0</v>
      </c>
      <c r="M194" s="183" t="b">
        <v>0</v>
      </c>
      <c r="N194" s="485"/>
      <c r="O194" s="486"/>
      <c r="P194" s="486"/>
      <c r="Q194" s="487"/>
      <c r="R194" s="183" t="b">
        <v>0</v>
      </c>
      <c r="S194" s="53"/>
      <c r="T194" s="55"/>
      <c r="U194" s="56"/>
      <c r="V194" s="50">
        <f t="shared" si="17"/>
        <v>0</v>
      </c>
      <c r="Y194" s="51">
        <f t="shared" si="20"/>
        <v>0</v>
      </c>
      <c r="Z194" s="51">
        <f t="shared" si="21"/>
        <v>0</v>
      </c>
      <c r="AA194" s="51">
        <f t="shared" si="22"/>
        <v>0</v>
      </c>
      <c r="AB194" s="51" t="str">
        <f t="shared" si="23"/>
        <v/>
      </c>
      <c r="AC194" s="51" t="str">
        <f t="shared" si="24"/>
        <v/>
      </c>
      <c r="AD194" s="51" t="str">
        <f t="shared" si="25"/>
        <v/>
      </c>
      <c r="AE194" s="51" t="str">
        <f t="shared" si="25"/>
        <v/>
      </c>
    </row>
    <row r="195" spans="1:31" s="51" customFormat="1" ht="33.75" customHeight="1">
      <c r="A195" s="52">
        <v>174</v>
      </c>
      <c r="B195" s="349"/>
      <c r="C195" s="350"/>
      <c r="D195" s="351"/>
      <c r="E195" s="45"/>
      <c r="F195" s="53"/>
      <c r="G195" s="53"/>
      <c r="H195" s="53"/>
      <c r="I195" s="53"/>
      <c r="J195" s="169"/>
      <c r="K195" s="162"/>
      <c r="L195" s="166">
        <f t="shared" si="19"/>
        <v>0</v>
      </c>
      <c r="M195" s="183" t="b">
        <v>0</v>
      </c>
      <c r="N195" s="485"/>
      <c r="O195" s="486"/>
      <c r="P195" s="486"/>
      <c r="Q195" s="487"/>
      <c r="R195" s="183" t="b">
        <v>0</v>
      </c>
      <c r="S195" s="53"/>
      <c r="T195" s="55"/>
      <c r="U195" s="56"/>
      <c r="V195" s="50">
        <f t="shared" si="17"/>
        <v>0</v>
      </c>
      <c r="Y195" s="51">
        <f t="shared" si="20"/>
        <v>0</v>
      </c>
      <c r="Z195" s="51">
        <f t="shared" si="21"/>
        <v>0</v>
      </c>
      <c r="AA195" s="51">
        <f t="shared" si="22"/>
        <v>0</v>
      </c>
      <c r="AB195" s="51" t="str">
        <f t="shared" si="23"/>
        <v/>
      </c>
      <c r="AC195" s="51" t="str">
        <f t="shared" si="24"/>
        <v/>
      </c>
      <c r="AD195" s="51" t="str">
        <f t="shared" si="25"/>
        <v/>
      </c>
      <c r="AE195" s="51" t="str">
        <f t="shared" si="25"/>
        <v/>
      </c>
    </row>
    <row r="196" spans="1:31" s="51" customFormat="1" ht="33.75" customHeight="1">
      <c r="A196" s="52">
        <v>175</v>
      </c>
      <c r="B196" s="349"/>
      <c r="C196" s="350"/>
      <c r="D196" s="351"/>
      <c r="E196" s="45"/>
      <c r="F196" s="53"/>
      <c r="G196" s="53"/>
      <c r="H196" s="53"/>
      <c r="I196" s="53"/>
      <c r="J196" s="169"/>
      <c r="K196" s="162"/>
      <c r="L196" s="166">
        <f t="shared" si="19"/>
        <v>0</v>
      </c>
      <c r="M196" s="183" t="b">
        <v>0</v>
      </c>
      <c r="N196" s="485"/>
      <c r="O196" s="486"/>
      <c r="P196" s="486"/>
      <c r="Q196" s="487"/>
      <c r="R196" s="183" t="b">
        <v>0</v>
      </c>
      <c r="S196" s="53"/>
      <c r="T196" s="55"/>
      <c r="U196" s="56"/>
      <c r="V196" s="50">
        <f t="shared" si="17"/>
        <v>0</v>
      </c>
      <c r="Y196" s="51">
        <f t="shared" si="20"/>
        <v>0</v>
      </c>
      <c r="Z196" s="51">
        <f t="shared" si="21"/>
        <v>0</v>
      </c>
      <c r="AA196" s="51">
        <f t="shared" si="22"/>
        <v>0</v>
      </c>
      <c r="AB196" s="51" t="str">
        <f t="shared" si="23"/>
        <v/>
      </c>
      <c r="AC196" s="51" t="str">
        <f t="shared" si="24"/>
        <v/>
      </c>
      <c r="AD196" s="51" t="str">
        <f t="shared" si="25"/>
        <v/>
      </c>
      <c r="AE196" s="51" t="str">
        <f t="shared" si="25"/>
        <v/>
      </c>
    </row>
    <row r="197" spans="1:31" s="51" customFormat="1" ht="33.75" customHeight="1">
      <c r="A197" s="52">
        <v>176</v>
      </c>
      <c r="B197" s="349"/>
      <c r="C197" s="350"/>
      <c r="D197" s="351"/>
      <c r="E197" s="45"/>
      <c r="F197" s="53"/>
      <c r="G197" s="53"/>
      <c r="H197" s="53"/>
      <c r="I197" s="53"/>
      <c r="J197" s="169"/>
      <c r="K197" s="162"/>
      <c r="L197" s="166">
        <f t="shared" si="19"/>
        <v>0</v>
      </c>
      <c r="M197" s="183" t="b">
        <v>0</v>
      </c>
      <c r="N197" s="485"/>
      <c r="O197" s="486"/>
      <c r="P197" s="486"/>
      <c r="Q197" s="487"/>
      <c r="R197" s="183" t="b">
        <v>0</v>
      </c>
      <c r="S197" s="53"/>
      <c r="T197" s="55"/>
      <c r="U197" s="56"/>
      <c r="V197" s="50">
        <f t="shared" si="17"/>
        <v>0</v>
      </c>
      <c r="Y197" s="51">
        <f t="shared" si="20"/>
        <v>0</v>
      </c>
      <c r="Z197" s="51">
        <f t="shared" si="21"/>
        <v>0</v>
      </c>
      <c r="AA197" s="51">
        <f t="shared" si="22"/>
        <v>0</v>
      </c>
      <c r="AB197" s="51" t="str">
        <f t="shared" si="23"/>
        <v/>
      </c>
      <c r="AC197" s="51" t="str">
        <f t="shared" si="24"/>
        <v/>
      </c>
      <c r="AD197" s="51" t="str">
        <f t="shared" si="25"/>
        <v/>
      </c>
      <c r="AE197" s="51" t="str">
        <f t="shared" si="25"/>
        <v/>
      </c>
    </row>
    <row r="198" spans="1:31" s="51" customFormat="1" ht="33.75" customHeight="1">
      <c r="A198" s="52">
        <v>177</v>
      </c>
      <c r="B198" s="349"/>
      <c r="C198" s="350"/>
      <c r="D198" s="351"/>
      <c r="E198" s="45"/>
      <c r="F198" s="53"/>
      <c r="G198" s="53"/>
      <c r="H198" s="53"/>
      <c r="I198" s="53"/>
      <c r="J198" s="169"/>
      <c r="K198" s="162"/>
      <c r="L198" s="166">
        <f t="shared" si="19"/>
        <v>0</v>
      </c>
      <c r="M198" s="183" t="b">
        <v>0</v>
      </c>
      <c r="N198" s="485"/>
      <c r="O198" s="486"/>
      <c r="P198" s="486"/>
      <c r="Q198" s="487"/>
      <c r="R198" s="183" t="b">
        <v>0</v>
      </c>
      <c r="S198" s="53"/>
      <c r="T198" s="55"/>
      <c r="U198" s="56"/>
      <c r="V198" s="50">
        <f t="shared" si="17"/>
        <v>0</v>
      </c>
      <c r="Y198" s="51">
        <f t="shared" si="20"/>
        <v>0</v>
      </c>
      <c r="Z198" s="51">
        <f t="shared" si="21"/>
        <v>0</v>
      </c>
      <c r="AA198" s="51">
        <f t="shared" si="22"/>
        <v>0</v>
      </c>
      <c r="AB198" s="51" t="str">
        <f t="shared" si="23"/>
        <v/>
      </c>
      <c r="AC198" s="51" t="str">
        <f t="shared" si="24"/>
        <v/>
      </c>
      <c r="AD198" s="51" t="str">
        <f t="shared" si="25"/>
        <v/>
      </c>
      <c r="AE198" s="51" t="str">
        <f t="shared" si="25"/>
        <v/>
      </c>
    </row>
    <row r="199" spans="1:31" s="51" customFormat="1" ht="33.75" customHeight="1">
      <c r="A199" s="52">
        <v>178</v>
      </c>
      <c r="B199" s="349"/>
      <c r="C199" s="350"/>
      <c r="D199" s="351"/>
      <c r="E199" s="45"/>
      <c r="F199" s="53"/>
      <c r="G199" s="53"/>
      <c r="H199" s="53"/>
      <c r="I199" s="53"/>
      <c r="J199" s="169"/>
      <c r="K199" s="162"/>
      <c r="L199" s="166">
        <f t="shared" si="19"/>
        <v>0</v>
      </c>
      <c r="M199" s="183" t="b">
        <v>0</v>
      </c>
      <c r="N199" s="485"/>
      <c r="O199" s="486"/>
      <c r="P199" s="486"/>
      <c r="Q199" s="487"/>
      <c r="R199" s="183" t="b">
        <v>0</v>
      </c>
      <c r="S199" s="53"/>
      <c r="T199" s="55"/>
      <c r="U199" s="56"/>
      <c r="V199" s="50">
        <f t="shared" si="17"/>
        <v>0</v>
      </c>
      <c r="Y199" s="51">
        <f t="shared" si="20"/>
        <v>0</v>
      </c>
      <c r="Z199" s="51">
        <f t="shared" si="21"/>
        <v>0</v>
      </c>
      <c r="AA199" s="51">
        <f t="shared" si="22"/>
        <v>0</v>
      </c>
      <c r="AB199" s="51" t="str">
        <f t="shared" si="23"/>
        <v/>
      </c>
      <c r="AC199" s="51" t="str">
        <f t="shared" si="24"/>
        <v/>
      </c>
      <c r="AD199" s="51" t="str">
        <f t="shared" si="25"/>
        <v/>
      </c>
      <c r="AE199" s="51" t="str">
        <f t="shared" si="25"/>
        <v/>
      </c>
    </row>
    <row r="200" spans="1:31" s="51" customFormat="1" ht="33.75" customHeight="1">
      <c r="A200" s="52">
        <v>179</v>
      </c>
      <c r="B200" s="349"/>
      <c r="C200" s="350"/>
      <c r="D200" s="351"/>
      <c r="E200" s="45"/>
      <c r="F200" s="53"/>
      <c r="G200" s="53"/>
      <c r="H200" s="53"/>
      <c r="I200" s="53"/>
      <c r="J200" s="169"/>
      <c r="K200" s="162"/>
      <c r="L200" s="166">
        <f t="shared" si="19"/>
        <v>0</v>
      </c>
      <c r="M200" s="183" t="b">
        <v>0</v>
      </c>
      <c r="N200" s="485"/>
      <c r="O200" s="486"/>
      <c r="P200" s="486"/>
      <c r="Q200" s="487"/>
      <c r="R200" s="183" t="b">
        <v>0</v>
      </c>
      <c r="S200" s="53"/>
      <c r="T200" s="55"/>
      <c r="U200" s="56"/>
      <c r="V200" s="50">
        <f t="shared" si="17"/>
        <v>0</v>
      </c>
      <c r="Y200" s="51">
        <f t="shared" si="20"/>
        <v>0</v>
      </c>
      <c r="Z200" s="51">
        <f t="shared" si="21"/>
        <v>0</v>
      </c>
      <c r="AA200" s="51">
        <f t="shared" si="22"/>
        <v>0</v>
      </c>
      <c r="AB200" s="51" t="str">
        <f t="shared" si="23"/>
        <v/>
      </c>
      <c r="AC200" s="51" t="str">
        <f t="shared" si="24"/>
        <v/>
      </c>
      <c r="AD200" s="51" t="str">
        <f t="shared" si="25"/>
        <v/>
      </c>
      <c r="AE200" s="51" t="str">
        <f t="shared" si="25"/>
        <v/>
      </c>
    </row>
    <row r="201" spans="1:31" s="51" customFormat="1" ht="33.75" customHeight="1">
      <c r="A201" s="52">
        <v>180</v>
      </c>
      <c r="B201" s="349"/>
      <c r="C201" s="350"/>
      <c r="D201" s="351"/>
      <c r="E201" s="45"/>
      <c r="F201" s="53"/>
      <c r="G201" s="53"/>
      <c r="H201" s="53"/>
      <c r="I201" s="53"/>
      <c r="J201" s="169"/>
      <c r="K201" s="162"/>
      <c r="L201" s="166">
        <f t="shared" si="19"/>
        <v>0</v>
      </c>
      <c r="M201" s="183" t="b">
        <v>0</v>
      </c>
      <c r="N201" s="485"/>
      <c r="O201" s="486"/>
      <c r="P201" s="486"/>
      <c r="Q201" s="487"/>
      <c r="R201" s="183" t="b">
        <v>0</v>
      </c>
      <c r="S201" s="53"/>
      <c r="T201" s="55"/>
      <c r="U201" s="56"/>
      <c r="V201" s="50">
        <f t="shared" si="17"/>
        <v>0</v>
      </c>
      <c r="Y201" s="51">
        <f t="shared" si="20"/>
        <v>0</v>
      </c>
      <c r="Z201" s="51">
        <f t="shared" si="21"/>
        <v>0</v>
      </c>
      <c r="AA201" s="51">
        <f t="shared" si="22"/>
        <v>0</v>
      </c>
      <c r="AB201" s="51" t="str">
        <f t="shared" si="23"/>
        <v/>
      </c>
      <c r="AC201" s="51" t="str">
        <f t="shared" si="24"/>
        <v/>
      </c>
      <c r="AD201" s="51" t="str">
        <f t="shared" si="25"/>
        <v/>
      </c>
      <c r="AE201" s="51" t="str">
        <f t="shared" si="25"/>
        <v/>
      </c>
    </row>
    <row r="202" spans="1:31" s="51" customFormat="1" ht="33.75" customHeight="1">
      <c r="A202" s="52">
        <v>181</v>
      </c>
      <c r="B202" s="349"/>
      <c r="C202" s="350"/>
      <c r="D202" s="351"/>
      <c r="E202" s="45"/>
      <c r="F202" s="53"/>
      <c r="G202" s="53"/>
      <c r="H202" s="53"/>
      <c r="I202" s="53"/>
      <c r="J202" s="169"/>
      <c r="K202" s="162"/>
      <c r="L202" s="166">
        <f t="shared" si="19"/>
        <v>0</v>
      </c>
      <c r="M202" s="183" t="b">
        <v>0</v>
      </c>
      <c r="N202" s="485"/>
      <c r="O202" s="486"/>
      <c r="P202" s="486"/>
      <c r="Q202" s="487"/>
      <c r="R202" s="183" t="b">
        <v>0</v>
      </c>
      <c r="S202" s="53"/>
      <c r="T202" s="55"/>
      <c r="U202" s="56"/>
      <c r="V202" s="50">
        <f t="shared" si="17"/>
        <v>0</v>
      </c>
      <c r="Y202" s="51">
        <f t="shared" si="20"/>
        <v>0</v>
      </c>
      <c r="Z202" s="51">
        <f t="shared" si="21"/>
        <v>0</v>
      </c>
      <c r="AA202" s="51">
        <f t="shared" si="22"/>
        <v>0</v>
      </c>
      <c r="AB202" s="51" t="str">
        <f t="shared" si="23"/>
        <v/>
      </c>
      <c r="AC202" s="51" t="str">
        <f t="shared" si="24"/>
        <v/>
      </c>
      <c r="AD202" s="51" t="str">
        <f t="shared" si="25"/>
        <v/>
      </c>
      <c r="AE202" s="51" t="str">
        <f t="shared" si="25"/>
        <v/>
      </c>
    </row>
    <row r="203" spans="1:31" s="51" customFormat="1" ht="33.75" customHeight="1">
      <c r="A203" s="52">
        <v>182</v>
      </c>
      <c r="B203" s="349"/>
      <c r="C203" s="350"/>
      <c r="D203" s="351"/>
      <c r="E203" s="45"/>
      <c r="F203" s="53"/>
      <c r="G203" s="53"/>
      <c r="H203" s="53"/>
      <c r="I203" s="53"/>
      <c r="J203" s="169"/>
      <c r="K203" s="162"/>
      <c r="L203" s="166">
        <f t="shared" si="19"/>
        <v>0</v>
      </c>
      <c r="M203" s="183" t="b">
        <v>0</v>
      </c>
      <c r="N203" s="485"/>
      <c r="O203" s="486"/>
      <c r="P203" s="486"/>
      <c r="Q203" s="487"/>
      <c r="R203" s="183" t="b">
        <v>0</v>
      </c>
      <c r="S203" s="53"/>
      <c r="T203" s="55"/>
      <c r="U203" s="56"/>
      <c r="V203" s="50">
        <f t="shared" si="17"/>
        <v>0</v>
      </c>
      <c r="Y203" s="51">
        <f t="shared" si="20"/>
        <v>0</v>
      </c>
      <c r="Z203" s="51">
        <f t="shared" si="21"/>
        <v>0</v>
      </c>
      <c r="AA203" s="51">
        <f t="shared" si="22"/>
        <v>0</v>
      </c>
      <c r="AB203" s="51" t="str">
        <f t="shared" si="23"/>
        <v/>
      </c>
      <c r="AC203" s="51" t="str">
        <f t="shared" si="24"/>
        <v/>
      </c>
      <c r="AD203" s="51" t="str">
        <f t="shared" si="25"/>
        <v/>
      </c>
      <c r="AE203" s="51" t="str">
        <f t="shared" si="25"/>
        <v/>
      </c>
    </row>
    <row r="204" spans="1:31" s="51" customFormat="1" ht="33.75" customHeight="1">
      <c r="A204" s="52">
        <v>183</v>
      </c>
      <c r="B204" s="349"/>
      <c r="C204" s="350"/>
      <c r="D204" s="351"/>
      <c r="E204" s="45"/>
      <c r="F204" s="53"/>
      <c r="G204" s="53"/>
      <c r="H204" s="53"/>
      <c r="I204" s="53"/>
      <c r="J204" s="169"/>
      <c r="K204" s="162"/>
      <c r="L204" s="166">
        <f t="shared" si="19"/>
        <v>0</v>
      </c>
      <c r="M204" s="183" t="b">
        <v>0</v>
      </c>
      <c r="N204" s="485"/>
      <c r="O204" s="486"/>
      <c r="P204" s="486"/>
      <c r="Q204" s="487"/>
      <c r="R204" s="183" t="b">
        <v>0</v>
      </c>
      <c r="S204" s="53"/>
      <c r="T204" s="55"/>
      <c r="U204" s="56"/>
      <c r="V204" s="50">
        <f t="shared" si="17"/>
        <v>0</v>
      </c>
      <c r="Y204" s="51">
        <f t="shared" si="20"/>
        <v>0</v>
      </c>
      <c r="Z204" s="51">
        <f t="shared" si="21"/>
        <v>0</v>
      </c>
      <c r="AA204" s="51">
        <f t="shared" si="22"/>
        <v>0</v>
      </c>
      <c r="AB204" s="51" t="str">
        <f t="shared" si="23"/>
        <v/>
      </c>
      <c r="AC204" s="51" t="str">
        <f t="shared" si="24"/>
        <v/>
      </c>
      <c r="AD204" s="51" t="str">
        <f t="shared" si="25"/>
        <v/>
      </c>
      <c r="AE204" s="51" t="str">
        <f t="shared" si="25"/>
        <v/>
      </c>
    </row>
    <row r="205" spans="1:31" s="51" customFormat="1" ht="33.75" customHeight="1">
      <c r="A205" s="52">
        <v>184</v>
      </c>
      <c r="B205" s="349"/>
      <c r="C205" s="350"/>
      <c r="D205" s="351"/>
      <c r="E205" s="45"/>
      <c r="F205" s="53"/>
      <c r="G205" s="53"/>
      <c r="H205" s="53"/>
      <c r="I205" s="53"/>
      <c r="J205" s="169"/>
      <c r="K205" s="162"/>
      <c r="L205" s="166">
        <f t="shared" si="19"/>
        <v>0</v>
      </c>
      <c r="M205" s="183" t="b">
        <v>0</v>
      </c>
      <c r="N205" s="485"/>
      <c r="O205" s="486"/>
      <c r="P205" s="486"/>
      <c r="Q205" s="487"/>
      <c r="R205" s="183" t="b">
        <v>0</v>
      </c>
      <c r="S205" s="53"/>
      <c r="T205" s="55"/>
      <c r="U205" s="56"/>
      <c r="V205" s="50">
        <f t="shared" si="17"/>
        <v>0</v>
      </c>
      <c r="Y205" s="51">
        <f t="shared" si="20"/>
        <v>0</v>
      </c>
      <c r="Z205" s="51">
        <f t="shared" si="21"/>
        <v>0</v>
      </c>
      <c r="AA205" s="51">
        <f t="shared" si="22"/>
        <v>0</v>
      </c>
      <c r="AB205" s="51" t="str">
        <f t="shared" si="23"/>
        <v/>
      </c>
      <c r="AC205" s="51" t="str">
        <f t="shared" si="24"/>
        <v/>
      </c>
      <c r="AD205" s="51" t="str">
        <f t="shared" si="25"/>
        <v/>
      </c>
      <c r="AE205" s="51" t="str">
        <f t="shared" si="25"/>
        <v/>
      </c>
    </row>
    <row r="206" spans="1:31" s="51" customFormat="1" ht="33.75" customHeight="1">
      <c r="A206" s="52">
        <v>185</v>
      </c>
      <c r="B206" s="349"/>
      <c r="C206" s="350"/>
      <c r="D206" s="351"/>
      <c r="E206" s="45"/>
      <c r="F206" s="53"/>
      <c r="G206" s="53"/>
      <c r="H206" s="53"/>
      <c r="I206" s="53"/>
      <c r="J206" s="169"/>
      <c r="K206" s="162"/>
      <c r="L206" s="166">
        <f t="shared" si="19"/>
        <v>0</v>
      </c>
      <c r="M206" s="183" t="b">
        <v>0</v>
      </c>
      <c r="N206" s="485"/>
      <c r="O206" s="486"/>
      <c r="P206" s="486"/>
      <c r="Q206" s="487"/>
      <c r="R206" s="183" t="b">
        <v>0</v>
      </c>
      <c r="S206" s="53"/>
      <c r="T206" s="55"/>
      <c r="U206" s="56"/>
      <c r="V206" s="50">
        <f t="shared" si="17"/>
        <v>0</v>
      </c>
      <c r="Y206" s="51">
        <f t="shared" si="20"/>
        <v>0</v>
      </c>
      <c r="Z206" s="51">
        <f t="shared" si="21"/>
        <v>0</v>
      </c>
      <c r="AA206" s="51">
        <f t="shared" si="22"/>
        <v>0</v>
      </c>
      <c r="AB206" s="51" t="str">
        <f t="shared" si="23"/>
        <v/>
      </c>
      <c r="AC206" s="51" t="str">
        <f t="shared" si="24"/>
        <v/>
      </c>
      <c r="AD206" s="51" t="str">
        <f t="shared" si="25"/>
        <v/>
      </c>
      <c r="AE206" s="51" t="str">
        <f t="shared" si="25"/>
        <v/>
      </c>
    </row>
    <row r="207" spans="1:31" s="51" customFormat="1" ht="33.75" customHeight="1">
      <c r="A207" s="52">
        <v>186</v>
      </c>
      <c r="B207" s="349"/>
      <c r="C207" s="350"/>
      <c r="D207" s="351"/>
      <c r="E207" s="45"/>
      <c r="F207" s="53"/>
      <c r="G207" s="53"/>
      <c r="H207" s="53"/>
      <c r="I207" s="53"/>
      <c r="J207" s="169"/>
      <c r="K207" s="162"/>
      <c r="L207" s="166">
        <f t="shared" si="19"/>
        <v>0</v>
      </c>
      <c r="M207" s="183" t="b">
        <v>0</v>
      </c>
      <c r="N207" s="485"/>
      <c r="O207" s="486"/>
      <c r="P207" s="486"/>
      <c r="Q207" s="487"/>
      <c r="R207" s="183" t="b">
        <v>0</v>
      </c>
      <c r="S207" s="53"/>
      <c r="T207" s="55"/>
      <c r="U207" s="56"/>
      <c r="V207" s="50">
        <f t="shared" si="17"/>
        <v>0</v>
      </c>
      <c r="Y207" s="51">
        <f t="shared" si="20"/>
        <v>0</v>
      </c>
      <c r="Z207" s="51">
        <f t="shared" si="21"/>
        <v>0</v>
      </c>
      <c r="AA207" s="51">
        <f t="shared" si="22"/>
        <v>0</v>
      </c>
      <c r="AB207" s="51" t="str">
        <f t="shared" si="23"/>
        <v/>
      </c>
      <c r="AC207" s="51" t="str">
        <f t="shared" si="24"/>
        <v/>
      </c>
      <c r="AD207" s="51" t="str">
        <f t="shared" si="25"/>
        <v/>
      </c>
      <c r="AE207" s="51" t="str">
        <f t="shared" si="25"/>
        <v/>
      </c>
    </row>
    <row r="208" spans="1:31" s="51" customFormat="1" ht="33.75" customHeight="1">
      <c r="A208" s="52">
        <v>187</v>
      </c>
      <c r="B208" s="349"/>
      <c r="C208" s="350"/>
      <c r="D208" s="351"/>
      <c r="E208" s="45"/>
      <c r="F208" s="53"/>
      <c r="G208" s="53"/>
      <c r="H208" s="53"/>
      <c r="I208" s="53"/>
      <c r="J208" s="169"/>
      <c r="K208" s="162"/>
      <c r="L208" s="166">
        <f t="shared" si="19"/>
        <v>0</v>
      </c>
      <c r="M208" s="183" t="b">
        <v>0</v>
      </c>
      <c r="N208" s="485"/>
      <c r="O208" s="486"/>
      <c r="P208" s="486"/>
      <c r="Q208" s="487"/>
      <c r="R208" s="183" t="b">
        <v>0</v>
      </c>
      <c r="S208" s="53"/>
      <c r="T208" s="55"/>
      <c r="U208" s="56"/>
      <c r="V208" s="50">
        <f t="shared" si="17"/>
        <v>0</v>
      </c>
      <c r="Y208" s="51">
        <f t="shared" si="20"/>
        <v>0</v>
      </c>
      <c r="Z208" s="51">
        <f t="shared" si="21"/>
        <v>0</v>
      </c>
      <c r="AA208" s="51">
        <f t="shared" si="22"/>
        <v>0</v>
      </c>
      <c r="AB208" s="51" t="str">
        <f t="shared" si="23"/>
        <v/>
      </c>
      <c r="AC208" s="51" t="str">
        <f t="shared" si="24"/>
        <v/>
      </c>
      <c r="AD208" s="51" t="str">
        <f t="shared" si="25"/>
        <v/>
      </c>
      <c r="AE208" s="51" t="str">
        <f t="shared" si="25"/>
        <v/>
      </c>
    </row>
    <row r="209" spans="1:31" s="51" customFormat="1" ht="33.75" customHeight="1">
      <c r="A209" s="52">
        <v>188</v>
      </c>
      <c r="B209" s="349"/>
      <c r="C209" s="350"/>
      <c r="D209" s="351"/>
      <c r="E209" s="45"/>
      <c r="F209" s="53"/>
      <c r="G209" s="53"/>
      <c r="H209" s="53"/>
      <c r="I209" s="53"/>
      <c r="J209" s="169"/>
      <c r="K209" s="162"/>
      <c r="L209" s="166">
        <f t="shared" si="19"/>
        <v>0</v>
      </c>
      <c r="M209" s="183" t="b">
        <v>0</v>
      </c>
      <c r="N209" s="485"/>
      <c r="O209" s="486"/>
      <c r="P209" s="486"/>
      <c r="Q209" s="487"/>
      <c r="R209" s="183" t="b">
        <v>0</v>
      </c>
      <c r="S209" s="53"/>
      <c r="T209" s="55"/>
      <c r="U209" s="56"/>
      <c r="V209" s="50">
        <f t="shared" si="17"/>
        <v>0</v>
      </c>
      <c r="Y209" s="51">
        <f t="shared" si="20"/>
        <v>0</v>
      </c>
      <c r="Z209" s="51">
        <f t="shared" si="21"/>
        <v>0</v>
      </c>
      <c r="AA209" s="51">
        <f t="shared" si="22"/>
        <v>0</v>
      </c>
      <c r="AB209" s="51" t="str">
        <f t="shared" si="23"/>
        <v/>
      </c>
      <c r="AC209" s="51" t="str">
        <f t="shared" si="24"/>
        <v/>
      </c>
      <c r="AD209" s="51" t="str">
        <f t="shared" si="25"/>
        <v/>
      </c>
      <c r="AE209" s="51" t="str">
        <f t="shared" si="25"/>
        <v/>
      </c>
    </row>
    <row r="210" spans="1:31" s="51" customFormat="1" ht="33.75" customHeight="1">
      <c r="A210" s="52">
        <v>189</v>
      </c>
      <c r="B210" s="349"/>
      <c r="C210" s="350"/>
      <c r="D210" s="351"/>
      <c r="E210" s="45"/>
      <c r="F210" s="53"/>
      <c r="G210" s="53"/>
      <c r="H210" s="53"/>
      <c r="I210" s="53"/>
      <c r="J210" s="169"/>
      <c r="K210" s="162"/>
      <c r="L210" s="166">
        <f t="shared" si="19"/>
        <v>0</v>
      </c>
      <c r="M210" s="183" t="b">
        <v>0</v>
      </c>
      <c r="N210" s="485"/>
      <c r="O210" s="486"/>
      <c r="P210" s="486"/>
      <c r="Q210" s="487"/>
      <c r="R210" s="183" t="b">
        <v>0</v>
      </c>
      <c r="S210" s="53"/>
      <c r="T210" s="55"/>
      <c r="U210" s="56"/>
      <c r="V210" s="50">
        <f t="shared" si="17"/>
        <v>0</v>
      </c>
      <c r="Y210" s="51">
        <f t="shared" si="20"/>
        <v>0</v>
      </c>
      <c r="Z210" s="51">
        <f t="shared" si="21"/>
        <v>0</v>
      </c>
      <c r="AA210" s="51">
        <f t="shared" si="22"/>
        <v>0</v>
      </c>
      <c r="AB210" s="51" t="str">
        <f t="shared" si="23"/>
        <v/>
      </c>
      <c r="AC210" s="51" t="str">
        <f t="shared" si="24"/>
        <v/>
      </c>
      <c r="AD210" s="51" t="str">
        <f t="shared" si="25"/>
        <v/>
      </c>
      <c r="AE210" s="51" t="str">
        <f t="shared" si="25"/>
        <v/>
      </c>
    </row>
    <row r="211" spans="1:31" s="51" customFormat="1" ht="33.75" customHeight="1">
      <c r="A211" s="52">
        <v>190</v>
      </c>
      <c r="B211" s="349"/>
      <c r="C211" s="350"/>
      <c r="D211" s="351"/>
      <c r="E211" s="45"/>
      <c r="F211" s="53"/>
      <c r="G211" s="53"/>
      <c r="H211" s="53"/>
      <c r="I211" s="53"/>
      <c r="J211" s="169"/>
      <c r="K211" s="162"/>
      <c r="L211" s="166">
        <f t="shared" si="19"/>
        <v>0</v>
      </c>
      <c r="M211" s="183" t="b">
        <v>0</v>
      </c>
      <c r="N211" s="485"/>
      <c r="O211" s="486"/>
      <c r="P211" s="486"/>
      <c r="Q211" s="487"/>
      <c r="R211" s="183" t="b">
        <v>0</v>
      </c>
      <c r="S211" s="53"/>
      <c r="T211" s="55"/>
      <c r="U211" s="56"/>
      <c r="V211" s="50">
        <f t="shared" si="17"/>
        <v>0</v>
      </c>
      <c r="Y211" s="51">
        <f t="shared" si="20"/>
        <v>0</v>
      </c>
      <c r="Z211" s="51">
        <f t="shared" si="21"/>
        <v>0</v>
      </c>
      <c r="AA211" s="51">
        <f t="shared" si="22"/>
        <v>0</v>
      </c>
      <c r="AB211" s="51" t="str">
        <f t="shared" si="23"/>
        <v/>
      </c>
      <c r="AC211" s="51" t="str">
        <f t="shared" si="24"/>
        <v/>
      </c>
      <c r="AD211" s="51" t="str">
        <f t="shared" si="25"/>
        <v/>
      </c>
      <c r="AE211" s="51" t="str">
        <f t="shared" si="25"/>
        <v/>
      </c>
    </row>
    <row r="212" spans="1:31" s="51" customFormat="1" ht="33.75" customHeight="1">
      <c r="A212" s="52">
        <v>191</v>
      </c>
      <c r="B212" s="349"/>
      <c r="C212" s="350"/>
      <c r="D212" s="351"/>
      <c r="E212" s="45"/>
      <c r="F212" s="53"/>
      <c r="G212" s="53"/>
      <c r="H212" s="53"/>
      <c r="I212" s="53"/>
      <c r="J212" s="169"/>
      <c r="K212" s="162"/>
      <c r="L212" s="166">
        <f t="shared" si="19"/>
        <v>0</v>
      </c>
      <c r="M212" s="183" t="b">
        <v>0</v>
      </c>
      <c r="N212" s="485"/>
      <c r="O212" s="486"/>
      <c r="P212" s="486"/>
      <c r="Q212" s="487"/>
      <c r="R212" s="183" t="b">
        <v>0</v>
      </c>
      <c r="S212" s="53"/>
      <c r="T212" s="55"/>
      <c r="U212" s="56"/>
      <c r="V212" s="50">
        <f t="shared" si="17"/>
        <v>0</v>
      </c>
      <c r="Y212" s="51">
        <f t="shared" si="20"/>
        <v>0</v>
      </c>
      <c r="Z212" s="51">
        <f t="shared" si="21"/>
        <v>0</v>
      </c>
      <c r="AA212" s="51">
        <f t="shared" si="22"/>
        <v>0</v>
      </c>
      <c r="AB212" s="51" t="str">
        <f t="shared" si="23"/>
        <v/>
      </c>
      <c r="AC212" s="51" t="str">
        <f t="shared" si="24"/>
        <v/>
      </c>
      <c r="AD212" s="51" t="str">
        <f t="shared" si="25"/>
        <v/>
      </c>
      <c r="AE212" s="51" t="str">
        <f t="shared" si="25"/>
        <v/>
      </c>
    </row>
    <row r="213" spans="1:31" s="51" customFormat="1" ht="33.75" customHeight="1">
      <c r="A213" s="52">
        <v>192</v>
      </c>
      <c r="B213" s="349"/>
      <c r="C213" s="350"/>
      <c r="D213" s="351"/>
      <c r="E213" s="45"/>
      <c r="F213" s="53"/>
      <c r="G213" s="53"/>
      <c r="H213" s="53"/>
      <c r="I213" s="53"/>
      <c r="J213" s="169"/>
      <c r="K213" s="162"/>
      <c r="L213" s="166">
        <f t="shared" si="19"/>
        <v>0</v>
      </c>
      <c r="M213" s="183" t="b">
        <v>0</v>
      </c>
      <c r="N213" s="485"/>
      <c r="O213" s="486"/>
      <c r="P213" s="486"/>
      <c r="Q213" s="487"/>
      <c r="R213" s="183" t="b">
        <v>0</v>
      </c>
      <c r="S213" s="53"/>
      <c r="T213" s="55"/>
      <c r="U213" s="56"/>
      <c r="V213" s="50">
        <f t="shared" si="17"/>
        <v>0</v>
      </c>
      <c r="Y213" s="51">
        <f t="shared" si="20"/>
        <v>0</v>
      </c>
      <c r="Z213" s="51">
        <f t="shared" si="21"/>
        <v>0</v>
      </c>
      <c r="AA213" s="51">
        <f t="shared" si="22"/>
        <v>0</v>
      </c>
      <c r="AB213" s="51" t="str">
        <f t="shared" si="23"/>
        <v/>
      </c>
      <c r="AC213" s="51" t="str">
        <f t="shared" si="24"/>
        <v/>
      </c>
      <c r="AD213" s="51" t="str">
        <f t="shared" si="25"/>
        <v/>
      </c>
      <c r="AE213" s="51" t="str">
        <f t="shared" si="25"/>
        <v/>
      </c>
    </row>
    <row r="214" spans="1:31" s="51" customFormat="1" ht="33.75" customHeight="1">
      <c r="A214" s="52">
        <v>193</v>
      </c>
      <c r="B214" s="349"/>
      <c r="C214" s="350"/>
      <c r="D214" s="351"/>
      <c r="E214" s="45"/>
      <c r="F214" s="53"/>
      <c r="G214" s="53"/>
      <c r="H214" s="53"/>
      <c r="I214" s="53"/>
      <c r="J214" s="169"/>
      <c r="K214" s="162"/>
      <c r="L214" s="166">
        <f t="shared" si="19"/>
        <v>0</v>
      </c>
      <c r="M214" s="183" t="b">
        <v>0</v>
      </c>
      <c r="N214" s="485"/>
      <c r="O214" s="486"/>
      <c r="P214" s="486"/>
      <c r="Q214" s="487"/>
      <c r="R214" s="183" t="b">
        <v>0</v>
      </c>
      <c r="S214" s="53"/>
      <c r="T214" s="55"/>
      <c r="U214" s="56"/>
      <c r="V214" s="50">
        <f t="shared" ref="V214:V277" si="26">MAX(F214:I214)</f>
        <v>0</v>
      </c>
      <c r="Y214" s="51">
        <f t="shared" si="20"/>
        <v>0</v>
      </c>
      <c r="Z214" s="51">
        <f t="shared" si="21"/>
        <v>0</v>
      </c>
      <c r="AA214" s="51">
        <f t="shared" si="22"/>
        <v>0</v>
      </c>
      <c r="AB214" s="51" t="str">
        <f t="shared" si="23"/>
        <v/>
      </c>
      <c r="AC214" s="51" t="str">
        <f t="shared" si="24"/>
        <v/>
      </c>
      <c r="AD214" s="51" t="str">
        <f t="shared" si="25"/>
        <v/>
      </c>
      <c r="AE214" s="51" t="str">
        <f t="shared" ref="AE214" si="27">IF(I214="","",IF($E214="男",1,IF($E214="女",2,"")))</f>
        <v/>
      </c>
    </row>
    <row r="215" spans="1:31" s="51" customFormat="1" ht="33.75" customHeight="1">
      <c r="A215" s="52">
        <v>194</v>
      </c>
      <c r="B215" s="349"/>
      <c r="C215" s="350"/>
      <c r="D215" s="351"/>
      <c r="E215" s="45"/>
      <c r="F215" s="53"/>
      <c r="G215" s="53"/>
      <c r="H215" s="53"/>
      <c r="I215" s="53"/>
      <c r="J215" s="169"/>
      <c r="K215" s="162"/>
      <c r="L215" s="166">
        <f t="shared" ref="L215:L278" si="28">COUNT(F215:I215)</f>
        <v>0</v>
      </c>
      <c r="M215" s="183" t="b">
        <v>0</v>
      </c>
      <c r="N215" s="485"/>
      <c r="O215" s="486"/>
      <c r="P215" s="486"/>
      <c r="Q215" s="487"/>
      <c r="R215" s="183" t="b">
        <v>0</v>
      </c>
      <c r="S215" s="53"/>
      <c r="T215" s="55"/>
      <c r="U215" s="56"/>
      <c r="V215" s="50">
        <f t="shared" si="26"/>
        <v>0</v>
      </c>
      <c r="Y215" s="51">
        <f t="shared" ref="Y215:Y278" si="29">MAX(F215:I215)</f>
        <v>0</v>
      </c>
      <c r="Z215" s="51">
        <f t="shared" ref="Z215:Z278" si="30">COUNTA(F215:I215)</f>
        <v>0</v>
      </c>
      <c r="AA215" s="51">
        <f t="shared" ref="AA215:AA278" si="31">COUNTA($J215)</f>
        <v>0</v>
      </c>
      <c r="AB215" s="51" t="str">
        <f t="shared" ref="AB215:AB278" si="32">IF(F215="","",IF($E215="男",1,IF($E215="女",2,"")))</f>
        <v/>
      </c>
      <c r="AC215" s="51" t="str">
        <f t="shared" ref="AC215:AC278" si="33">IF(G215="","",IF($E215="男",1,IF($E215="女",2,"")))</f>
        <v/>
      </c>
      <c r="AD215" s="51" t="str">
        <f t="shared" ref="AD215:AE278" si="34">IF(H215="","",IF($E215="男",1,IF($E215="女",2,"")))</f>
        <v/>
      </c>
      <c r="AE215" s="51" t="str">
        <f t="shared" si="34"/>
        <v/>
      </c>
    </row>
    <row r="216" spans="1:31" s="51" customFormat="1" ht="33.75" customHeight="1">
      <c r="A216" s="52">
        <v>195</v>
      </c>
      <c r="B216" s="349"/>
      <c r="C216" s="350"/>
      <c r="D216" s="351"/>
      <c r="E216" s="45"/>
      <c r="F216" s="53"/>
      <c r="G216" s="53"/>
      <c r="H216" s="53"/>
      <c r="I216" s="53"/>
      <c r="J216" s="169"/>
      <c r="K216" s="162"/>
      <c r="L216" s="166">
        <f t="shared" si="28"/>
        <v>0</v>
      </c>
      <c r="M216" s="183" t="b">
        <v>0</v>
      </c>
      <c r="N216" s="485"/>
      <c r="O216" s="486"/>
      <c r="P216" s="486"/>
      <c r="Q216" s="487"/>
      <c r="R216" s="183" t="b">
        <v>0</v>
      </c>
      <c r="S216" s="53"/>
      <c r="T216" s="55"/>
      <c r="U216" s="56"/>
      <c r="V216" s="50">
        <f t="shared" si="26"/>
        <v>0</v>
      </c>
      <c r="Y216" s="51">
        <f t="shared" si="29"/>
        <v>0</v>
      </c>
      <c r="Z216" s="51">
        <f t="shared" si="30"/>
        <v>0</v>
      </c>
      <c r="AA216" s="51">
        <f t="shared" si="31"/>
        <v>0</v>
      </c>
      <c r="AB216" s="51" t="str">
        <f t="shared" si="32"/>
        <v/>
      </c>
      <c r="AC216" s="51" t="str">
        <f t="shared" si="33"/>
        <v/>
      </c>
      <c r="AD216" s="51" t="str">
        <f t="shared" si="34"/>
        <v/>
      </c>
      <c r="AE216" s="51" t="str">
        <f t="shared" si="34"/>
        <v/>
      </c>
    </row>
    <row r="217" spans="1:31" s="51" customFormat="1" ht="33.75" customHeight="1">
      <c r="A217" s="52">
        <v>196</v>
      </c>
      <c r="B217" s="349"/>
      <c r="C217" s="350"/>
      <c r="D217" s="351"/>
      <c r="E217" s="45"/>
      <c r="F217" s="53"/>
      <c r="G217" s="53"/>
      <c r="H217" s="53"/>
      <c r="I217" s="53"/>
      <c r="J217" s="169"/>
      <c r="K217" s="162"/>
      <c r="L217" s="166">
        <f t="shared" si="28"/>
        <v>0</v>
      </c>
      <c r="M217" s="183" t="b">
        <v>0</v>
      </c>
      <c r="N217" s="485"/>
      <c r="O217" s="486"/>
      <c r="P217" s="486"/>
      <c r="Q217" s="487"/>
      <c r="R217" s="183" t="b">
        <v>0</v>
      </c>
      <c r="S217" s="53"/>
      <c r="T217" s="55"/>
      <c r="U217" s="56"/>
      <c r="V217" s="50">
        <f t="shared" si="26"/>
        <v>0</v>
      </c>
      <c r="Y217" s="51">
        <f t="shared" si="29"/>
        <v>0</v>
      </c>
      <c r="Z217" s="51">
        <f t="shared" si="30"/>
        <v>0</v>
      </c>
      <c r="AA217" s="51">
        <f t="shared" si="31"/>
        <v>0</v>
      </c>
      <c r="AB217" s="51" t="str">
        <f t="shared" si="32"/>
        <v/>
      </c>
      <c r="AC217" s="51" t="str">
        <f t="shared" si="33"/>
        <v/>
      </c>
      <c r="AD217" s="51" t="str">
        <f t="shared" si="34"/>
        <v/>
      </c>
      <c r="AE217" s="51" t="str">
        <f t="shared" si="34"/>
        <v/>
      </c>
    </row>
    <row r="218" spans="1:31" s="51" customFormat="1" ht="33.75" customHeight="1">
      <c r="A218" s="52">
        <v>197</v>
      </c>
      <c r="B218" s="349"/>
      <c r="C218" s="350"/>
      <c r="D218" s="351"/>
      <c r="E218" s="45"/>
      <c r="F218" s="53"/>
      <c r="G218" s="53"/>
      <c r="H218" s="53"/>
      <c r="I218" s="53"/>
      <c r="J218" s="169"/>
      <c r="K218" s="162"/>
      <c r="L218" s="166">
        <f t="shared" si="28"/>
        <v>0</v>
      </c>
      <c r="M218" s="183" t="b">
        <v>0</v>
      </c>
      <c r="N218" s="485"/>
      <c r="O218" s="486"/>
      <c r="P218" s="486"/>
      <c r="Q218" s="487"/>
      <c r="R218" s="183" t="b">
        <v>0</v>
      </c>
      <c r="S218" s="53"/>
      <c r="T218" s="55"/>
      <c r="U218" s="56"/>
      <c r="V218" s="50">
        <f t="shared" si="26"/>
        <v>0</v>
      </c>
      <c r="Y218" s="51">
        <f t="shared" si="29"/>
        <v>0</v>
      </c>
      <c r="Z218" s="51">
        <f t="shared" si="30"/>
        <v>0</v>
      </c>
      <c r="AA218" s="51">
        <f t="shared" si="31"/>
        <v>0</v>
      </c>
      <c r="AB218" s="51" t="str">
        <f t="shared" si="32"/>
        <v/>
      </c>
      <c r="AC218" s="51" t="str">
        <f t="shared" si="33"/>
        <v/>
      </c>
      <c r="AD218" s="51" t="str">
        <f t="shared" si="34"/>
        <v/>
      </c>
      <c r="AE218" s="51" t="str">
        <f t="shared" si="34"/>
        <v/>
      </c>
    </row>
    <row r="219" spans="1:31" s="51" customFormat="1" ht="33.75" customHeight="1">
      <c r="A219" s="52">
        <v>198</v>
      </c>
      <c r="B219" s="349"/>
      <c r="C219" s="350"/>
      <c r="D219" s="351"/>
      <c r="E219" s="45"/>
      <c r="F219" s="53"/>
      <c r="G219" s="53"/>
      <c r="H219" s="53"/>
      <c r="I219" s="53"/>
      <c r="J219" s="169"/>
      <c r="K219" s="162"/>
      <c r="L219" s="166">
        <f t="shared" si="28"/>
        <v>0</v>
      </c>
      <c r="M219" s="183" t="b">
        <v>0</v>
      </c>
      <c r="N219" s="485"/>
      <c r="O219" s="486"/>
      <c r="P219" s="486"/>
      <c r="Q219" s="487"/>
      <c r="R219" s="183" t="b">
        <v>0</v>
      </c>
      <c r="S219" s="53"/>
      <c r="T219" s="55"/>
      <c r="U219" s="56"/>
      <c r="V219" s="50">
        <f t="shared" si="26"/>
        <v>0</v>
      </c>
      <c r="Y219" s="51">
        <f t="shared" si="29"/>
        <v>0</v>
      </c>
      <c r="Z219" s="51">
        <f t="shared" si="30"/>
        <v>0</v>
      </c>
      <c r="AA219" s="51">
        <f t="shared" si="31"/>
        <v>0</v>
      </c>
      <c r="AB219" s="51" t="str">
        <f t="shared" si="32"/>
        <v/>
      </c>
      <c r="AC219" s="51" t="str">
        <f t="shared" si="33"/>
        <v/>
      </c>
      <c r="AD219" s="51" t="str">
        <f t="shared" si="34"/>
        <v/>
      </c>
      <c r="AE219" s="51" t="str">
        <f t="shared" si="34"/>
        <v/>
      </c>
    </row>
    <row r="220" spans="1:31" s="51" customFormat="1" ht="33.75" customHeight="1">
      <c r="A220" s="52">
        <v>199</v>
      </c>
      <c r="B220" s="349"/>
      <c r="C220" s="350"/>
      <c r="D220" s="351"/>
      <c r="E220" s="45"/>
      <c r="F220" s="53"/>
      <c r="G220" s="53"/>
      <c r="H220" s="53"/>
      <c r="I220" s="53"/>
      <c r="J220" s="169"/>
      <c r="K220" s="162"/>
      <c r="L220" s="166">
        <f t="shared" si="28"/>
        <v>0</v>
      </c>
      <c r="M220" s="183" t="b">
        <v>0</v>
      </c>
      <c r="N220" s="485"/>
      <c r="O220" s="486"/>
      <c r="P220" s="486"/>
      <c r="Q220" s="487"/>
      <c r="R220" s="183" t="b">
        <v>0</v>
      </c>
      <c r="S220" s="53"/>
      <c r="T220" s="55"/>
      <c r="U220" s="56"/>
      <c r="V220" s="50">
        <f t="shared" si="26"/>
        <v>0</v>
      </c>
      <c r="Y220" s="51">
        <f t="shared" si="29"/>
        <v>0</v>
      </c>
      <c r="Z220" s="51">
        <f t="shared" si="30"/>
        <v>0</v>
      </c>
      <c r="AA220" s="51">
        <f t="shared" si="31"/>
        <v>0</v>
      </c>
      <c r="AB220" s="51" t="str">
        <f t="shared" si="32"/>
        <v/>
      </c>
      <c r="AC220" s="51" t="str">
        <f t="shared" si="33"/>
        <v/>
      </c>
      <c r="AD220" s="51" t="str">
        <f t="shared" si="34"/>
        <v/>
      </c>
      <c r="AE220" s="51" t="str">
        <f t="shared" si="34"/>
        <v/>
      </c>
    </row>
    <row r="221" spans="1:31" s="51" customFormat="1" ht="33.75" customHeight="1">
      <c r="A221" s="52">
        <v>200</v>
      </c>
      <c r="B221" s="349"/>
      <c r="C221" s="350"/>
      <c r="D221" s="351"/>
      <c r="E221" s="45"/>
      <c r="F221" s="53"/>
      <c r="G221" s="53"/>
      <c r="H221" s="53"/>
      <c r="I221" s="53"/>
      <c r="J221" s="169"/>
      <c r="K221" s="162"/>
      <c r="L221" s="166">
        <f t="shared" si="28"/>
        <v>0</v>
      </c>
      <c r="M221" s="183" t="b">
        <v>0</v>
      </c>
      <c r="N221" s="485"/>
      <c r="O221" s="486"/>
      <c r="P221" s="486"/>
      <c r="Q221" s="487"/>
      <c r="R221" s="183" t="b">
        <v>0</v>
      </c>
      <c r="S221" s="53"/>
      <c r="T221" s="55"/>
      <c r="U221" s="56"/>
      <c r="V221" s="50">
        <f t="shared" si="26"/>
        <v>0</v>
      </c>
      <c r="Y221" s="51">
        <f t="shared" si="29"/>
        <v>0</v>
      </c>
      <c r="Z221" s="51">
        <f t="shared" si="30"/>
        <v>0</v>
      </c>
      <c r="AA221" s="51">
        <f t="shared" si="31"/>
        <v>0</v>
      </c>
      <c r="AB221" s="51" t="str">
        <f t="shared" si="32"/>
        <v/>
      </c>
      <c r="AC221" s="51" t="str">
        <f t="shared" si="33"/>
        <v/>
      </c>
      <c r="AD221" s="51" t="str">
        <f t="shared" si="34"/>
        <v/>
      </c>
      <c r="AE221" s="51" t="str">
        <f t="shared" si="34"/>
        <v/>
      </c>
    </row>
    <row r="222" spans="1:31" s="51" customFormat="1" ht="33.75" customHeight="1">
      <c r="A222" s="52">
        <v>201</v>
      </c>
      <c r="B222" s="349"/>
      <c r="C222" s="350"/>
      <c r="D222" s="351"/>
      <c r="E222" s="45"/>
      <c r="F222" s="53"/>
      <c r="G222" s="53"/>
      <c r="H222" s="53"/>
      <c r="I222" s="53"/>
      <c r="J222" s="169"/>
      <c r="K222" s="162"/>
      <c r="L222" s="166">
        <f t="shared" si="28"/>
        <v>0</v>
      </c>
      <c r="M222" s="183" t="b">
        <v>0</v>
      </c>
      <c r="N222" s="485"/>
      <c r="O222" s="486"/>
      <c r="P222" s="486"/>
      <c r="Q222" s="487"/>
      <c r="R222" s="183" t="b">
        <v>0</v>
      </c>
      <c r="S222" s="53"/>
      <c r="T222" s="55"/>
      <c r="U222" s="56"/>
      <c r="V222" s="50">
        <f t="shared" si="26"/>
        <v>0</v>
      </c>
      <c r="Y222" s="51">
        <f t="shared" si="29"/>
        <v>0</v>
      </c>
      <c r="Z222" s="51">
        <f t="shared" si="30"/>
        <v>0</v>
      </c>
      <c r="AA222" s="51">
        <f t="shared" si="31"/>
        <v>0</v>
      </c>
      <c r="AB222" s="51" t="str">
        <f t="shared" si="32"/>
        <v/>
      </c>
      <c r="AC222" s="51" t="str">
        <f t="shared" si="33"/>
        <v/>
      </c>
      <c r="AD222" s="51" t="str">
        <f t="shared" si="34"/>
        <v/>
      </c>
      <c r="AE222" s="51" t="str">
        <f t="shared" si="34"/>
        <v/>
      </c>
    </row>
    <row r="223" spans="1:31" s="51" customFormat="1" ht="33.75" customHeight="1">
      <c r="A223" s="52">
        <v>202</v>
      </c>
      <c r="B223" s="349"/>
      <c r="C223" s="350"/>
      <c r="D223" s="351"/>
      <c r="E223" s="45"/>
      <c r="F223" s="53"/>
      <c r="G223" s="53"/>
      <c r="H223" s="53"/>
      <c r="I223" s="53"/>
      <c r="J223" s="169"/>
      <c r="K223" s="162"/>
      <c r="L223" s="166">
        <f t="shared" si="28"/>
        <v>0</v>
      </c>
      <c r="M223" s="183" t="b">
        <v>0</v>
      </c>
      <c r="N223" s="485"/>
      <c r="O223" s="486"/>
      <c r="P223" s="486"/>
      <c r="Q223" s="487"/>
      <c r="R223" s="183" t="b">
        <v>0</v>
      </c>
      <c r="S223" s="53"/>
      <c r="T223" s="55"/>
      <c r="U223" s="56"/>
      <c r="V223" s="50">
        <f t="shared" si="26"/>
        <v>0</v>
      </c>
      <c r="Y223" s="51">
        <f t="shared" si="29"/>
        <v>0</v>
      </c>
      <c r="Z223" s="51">
        <f t="shared" si="30"/>
        <v>0</v>
      </c>
      <c r="AA223" s="51">
        <f t="shared" si="31"/>
        <v>0</v>
      </c>
      <c r="AB223" s="51" t="str">
        <f t="shared" si="32"/>
        <v/>
      </c>
      <c r="AC223" s="51" t="str">
        <f t="shared" si="33"/>
        <v/>
      </c>
      <c r="AD223" s="51" t="str">
        <f t="shared" si="34"/>
        <v/>
      </c>
      <c r="AE223" s="51" t="str">
        <f t="shared" si="34"/>
        <v/>
      </c>
    </row>
    <row r="224" spans="1:31" s="51" customFormat="1" ht="33.75" customHeight="1">
      <c r="A224" s="52">
        <v>203</v>
      </c>
      <c r="B224" s="349"/>
      <c r="C224" s="350"/>
      <c r="D224" s="351"/>
      <c r="E224" s="45"/>
      <c r="F224" s="53"/>
      <c r="G224" s="53"/>
      <c r="H224" s="53"/>
      <c r="I224" s="53"/>
      <c r="J224" s="169"/>
      <c r="K224" s="162"/>
      <c r="L224" s="166">
        <f t="shared" si="28"/>
        <v>0</v>
      </c>
      <c r="M224" s="183" t="b">
        <v>0</v>
      </c>
      <c r="N224" s="485"/>
      <c r="O224" s="486"/>
      <c r="P224" s="486"/>
      <c r="Q224" s="487"/>
      <c r="R224" s="183" t="b">
        <v>0</v>
      </c>
      <c r="S224" s="53"/>
      <c r="T224" s="55"/>
      <c r="U224" s="56"/>
      <c r="V224" s="50">
        <f t="shared" si="26"/>
        <v>0</v>
      </c>
      <c r="Y224" s="51">
        <f t="shared" si="29"/>
        <v>0</v>
      </c>
      <c r="Z224" s="51">
        <f t="shared" si="30"/>
        <v>0</v>
      </c>
      <c r="AA224" s="51">
        <f t="shared" si="31"/>
        <v>0</v>
      </c>
      <c r="AB224" s="51" t="str">
        <f t="shared" si="32"/>
        <v/>
      </c>
      <c r="AC224" s="51" t="str">
        <f t="shared" si="33"/>
        <v/>
      </c>
      <c r="AD224" s="51" t="str">
        <f t="shared" si="34"/>
        <v/>
      </c>
      <c r="AE224" s="51" t="str">
        <f t="shared" si="34"/>
        <v/>
      </c>
    </row>
    <row r="225" spans="1:31" s="51" customFormat="1" ht="33.75" customHeight="1">
      <c r="A225" s="52">
        <v>204</v>
      </c>
      <c r="B225" s="349"/>
      <c r="C225" s="350"/>
      <c r="D225" s="351"/>
      <c r="E225" s="45"/>
      <c r="F225" s="53"/>
      <c r="G225" s="53"/>
      <c r="H225" s="53"/>
      <c r="I225" s="53"/>
      <c r="J225" s="169"/>
      <c r="K225" s="162"/>
      <c r="L225" s="166">
        <f t="shared" si="28"/>
        <v>0</v>
      </c>
      <c r="M225" s="183" t="b">
        <v>0</v>
      </c>
      <c r="N225" s="485"/>
      <c r="O225" s="486"/>
      <c r="P225" s="486"/>
      <c r="Q225" s="487"/>
      <c r="R225" s="183" t="b">
        <v>0</v>
      </c>
      <c r="S225" s="53"/>
      <c r="T225" s="55"/>
      <c r="U225" s="56"/>
      <c r="V225" s="50">
        <f t="shared" si="26"/>
        <v>0</v>
      </c>
      <c r="Y225" s="51">
        <f t="shared" si="29"/>
        <v>0</v>
      </c>
      <c r="Z225" s="51">
        <f t="shared" si="30"/>
        <v>0</v>
      </c>
      <c r="AA225" s="51">
        <f t="shared" si="31"/>
        <v>0</v>
      </c>
      <c r="AB225" s="51" t="str">
        <f t="shared" si="32"/>
        <v/>
      </c>
      <c r="AC225" s="51" t="str">
        <f t="shared" si="33"/>
        <v/>
      </c>
      <c r="AD225" s="51" t="str">
        <f t="shared" si="34"/>
        <v/>
      </c>
      <c r="AE225" s="51" t="str">
        <f t="shared" si="34"/>
        <v/>
      </c>
    </row>
    <row r="226" spans="1:31" s="51" customFormat="1" ht="33.75" customHeight="1">
      <c r="A226" s="52">
        <v>205</v>
      </c>
      <c r="B226" s="349"/>
      <c r="C226" s="350"/>
      <c r="D226" s="351"/>
      <c r="E226" s="45"/>
      <c r="F226" s="53"/>
      <c r="G226" s="53"/>
      <c r="H226" s="53"/>
      <c r="I226" s="53"/>
      <c r="J226" s="169"/>
      <c r="K226" s="162"/>
      <c r="L226" s="166">
        <f t="shared" si="28"/>
        <v>0</v>
      </c>
      <c r="M226" s="183" t="b">
        <v>0</v>
      </c>
      <c r="N226" s="485"/>
      <c r="O226" s="486"/>
      <c r="P226" s="486"/>
      <c r="Q226" s="487"/>
      <c r="R226" s="183" t="b">
        <v>0</v>
      </c>
      <c r="S226" s="53"/>
      <c r="T226" s="55"/>
      <c r="U226" s="56"/>
      <c r="V226" s="50">
        <f t="shared" si="26"/>
        <v>0</v>
      </c>
      <c r="Y226" s="51">
        <f t="shared" si="29"/>
        <v>0</v>
      </c>
      <c r="Z226" s="51">
        <f t="shared" si="30"/>
        <v>0</v>
      </c>
      <c r="AA226" s="51">
        <f t="shared" si="31"/>
        <v>0</v>
      </c>
      <c r="AB226" s="51" t="str">
        <f t="shared" si="32"/>
        <v/>
      </c>
      <c r="AC226" s="51" t="str">
        <f t="shared" si="33"/>
        <v/>
      </c>
      <c r="AD226" s="51" t="str">
        <f t="shared" si="34"/>
        <v/>
      </c>
      <c r="AE226" s="51" t="str">
        <f t="shared" si="34"/>
        <v/>
      </c>
    </row>
    <row r="227" spans="1:31" s="51" customFormat="1" ht="33.75" customHeight="1">
      <c r="A227" s="52">
        <v>206</v>
      </c>
      <c r="B227" s="349"/>
      <c r="C227" s="350"/>
      <c r="D227" s="351"/>
      <c r="E227" s="45"/>
      <c r="F227" s="53"/>
      <c r="G227" s="53"/>
      <c r="H227" s="53"/>
      <c r="I227" s="53"/>
      <c r="J227" s="169"/>
      <c r="K227" s="162"/>
      <c r="L227" s="166">
        <f t="shared" si="28"/>
        <v>0</v>
      </c>
      <c r="M227" s="183" t="b">
        <v>0</v>
      </c>
      <c r="N227" s="485"/>
      <c r="O227" s="486"/>
      <c r="P227" s="486"/>
      <c r="Q227" s="487"/>
      <c r="R227" s="183" t="b">
        <v>0</v>
      </c>
      <c r="S227" s="53"/>
      <c r="T227" s="55"/>
      <c r="U227" s="56"/>
      <c r="V227" s="50">
        <f t="shared" si="26"/>
        <v>0</v>
      </c>
      <c r="Y227" s="51">
        <f t="shared" si="29"/>
        <v>0</v>
      </c>
      <c r="Z227" s="51">
        <f t="shared" si="30"/>
        <v>0</v>
      </c>
      <c r="AA227" s="51">
        <f t="shared" si="31"/>
        <v>0</v>
      </c>
      <c r="AB227" s="51" t="str">
        <f t="shared" si="32"/>
        <v/>
      </c>
      <c r="AC227" s="51" t="str">
        <f t="shared" si="33"/>
        <v/>
      </c>
      <c r="AD227" s="51" t="str">
        <f t="shared" si="34"/>
        <v/>
      </c>
      <c r="AE227" s="51" t="str">
        <f t="shared" si="34"/>
        <v/>
      </c>
    </row>
    <row r="228" spans="1:31" s="51" customFormat="1" ht="33.75" customHeight="1">
      <c r="A228" s="52">
        <v>207</v>
      </c>
      <c r="B228" s="349"/>
      <c r="C228" s="350"/>
      <c r="D228" s="351"/>
      <c r="E228" s="45"/>
      <c r="F228" s="53"/>
      <c r="G228" s="53"/>
      <c r="H228" s="53"/>
      <c r="I228" s="53"/>
      <c r="J228" s="169"/>
      <c r="K228" s="162"/>
      <c r="L228" s="166">
        <f t="shared" si="28"/>
        <v>0</v>
      </c>
      <c r="M228" s="183" t="b">
        <v>0</v>
      </c>
      <c r="N228" s="485"/>
      <c r="O228" s="486"/>
      <c r="P228" s="486"/>
      <c r="Q228" s="487"/>
      <c r="R228" s="183" t="b">
        <v>0</v>
      </c>
      <c r="S228" s="53"/>
      <c r="T228" s="55"/>
      <c r="U228" s="56"/>
      <c r="V228" s="50">
        <f t="shared" si="26"/>
        <v>0</v>
      </c>
      <c r="Y228" s="51">
        <f t="shared" si="29"/>
        <v>0</v>
      </c>
      <c r="Z228" s="51">
        <f t="shared" si="30"/>
        <v>0</v>
      </c>
      <c r="AA228" s="51">
        <f t="shared" si="31"/>
        <v>0</v>
      </c>
      <c r="AB228" s="51" t="str">
        <f t="shared" si="32"/>
        <v/>
      </c>
      <c r="AC228" s="51" t="str">
        <f t="shared" si="33"/>
        <v/>
      </c>
      <c r="AD228" s="51" t="str">
        <f t="shared" si="34"/>
        <v/>
      </c>
      <c r="AE228" s="51" t="str">
        <f t="shared" si="34"/>
        <v/>
      </c>
    </row>
    <row r="229" spans="1:31" s="51" customFormat="1" ht="33.75" customHeight="1">
      <c r="A229" s="52">
        <v>208</v>
      </c>
      <c r="B229" s="349"/>
      <c r="C229" s="350"/>
      <c r="D229" s="351"/>
      <c r="E229" s="45"/>
      <c r="F229" s="53"/>
      <c r="G229" s="53"/>
      <c r="H229" s="53"/>
      <c r="I229" s="53"/>
      <c r="J229" s="169"/>
      <c r="K229" s="162"/>
      <c r="L229" s="166">
        <f t="shared" si="28"/>
        <v>0</v>
      </c>
      <c r="M229" s="183" t="b">
        <v>0</v>
      </c>
      <c r="N229" s="485"/>
      <c r="O229" s="486"/>
      <c r="P229" s="486"/>
      <c r="Q229" s="487"/>
      <c r="R229" s="183" t="b">
        <v>0</v>
      </c>
      <c r="S229" s="53"/>
      <c r="T229" s="55"/>
      <c r="U229" s="56"/>
      <c r="V229" s="50">
        <f t="shared" si="26"/>
        <v>0</v>
      </c>
      <c r="Y229" s="51">
        <f t="shared" si="29"/>
        <v>0</v>
      </c>
      <c r="Z229" s="51">
        <f t="shared" si="30"/>
        <v>0</v>
      </c>
      <c r="AA229" s="51">
        <f t="shared" si="31"/>
        <v>0</v>
      </c>
      <c r="AB229" s="51" t="str">
        <f t="shared" si="32"/>
        <v/>
      </c>
      <c r="AC229" s="51" t="str">
        <f t="shared" si="33"/>
        <v/>
      </c>
      <c r="AD229" s="51" t="str">
        <f t="shared" si="34"/>
        <v/>
      </c>
      <c r="AE229" s="51" t="str">
        <f t="shared" si="34"/>
        <v/>
      </c>
    </row>
    <row r="230" spans="1:31" s="51" customFormat="1" ht="33.75" customHeight="1">
      <c r="A230" s="52">
        <v>209</v>
      </c>
      <c r="B230" s="349"/>
      <c r="C230" s="350"/>
      <c r="D230" s="351"/>
      <c r="E230" s="45"/>
      <c r="F230" s="53"/>
      <c r="G230" s="53"/>
      <c r="H230" s="53"/>
      <c r="I230" s="53"/>
      <c r="J230" s="169"/>
      <c r="K230" s="162"/>
      <c r="L230" s="166">
        <f t="shared" si="28"/>
        <v>0</v>
      </c>
      <c r="M230" s="183" t="b">
        <v>0</v>
      </c>
      <c r="N230" s="485"/>
      <c r="O230" s="486"/>
      <c r="P230" s="486"/>
      <c r="Q230" s="487"/>
      <c r="R230" s="183" t="b">
        <v>0</v>
      </c>
      <c r="S230" s="53"/>
      <c r="T230" s="55"/>
      <c r="U230" s="56"/>
      <c r="V230" s="50">
        <f t="shared" si="26"/>
        <v>0</v>
      </c>
      <c r="Y230" s="51">
        <f t="shared" si="29"/>
        <v>0</v>
      </c>
      <c r="Z230" s="51">
        <f t="shared" si="30"/>
        <v>0</v>
      </c>
      <c r="AA230" s="51">
        <f t="shared" si="31"/>
        <v>0</v>
      </c>
      <c r="AB230" s="51" t="str">
        <f t="shared" si="32"/>
        <v/>
      </c>
      <c r="AC230" s="51" t="str">
        <f t="shared" si="33"/>
        <v/>
      </c>
      <c r="AD230" s="51" t="str">
        <f t="shared" si="34"/>
        <v/>
      </c>
      <c r="AE230" s="51" t="str">
        <f t="shared" si="34"/>
        <v/>
      </c>
    </row>
    <row r="231" spans="1:31" s="51" customFormat="1" ht="33.75" customHeight="1">
      <c r="A231" s="52">
        <v>210</v>
      </c>
      <c r="B231" s="349"/>
      <c r="C231" s="350"/>
      <c r="D231" s="351"/>
      <c r="E231" s="45"/>
      <c r="F231" s="53"/>
      <c r="G231" s="53"/>
      <c r="H231" s="53"/>
      <c r="I231" s="53"/>
      <c r="J231" s="169"/>
      <c r="K231" s="162"/>
      <c r="L231" s="166">
        <f t="shared" si="28"/>
        <v>0</v>
      </c>
      <c r="M231" s="183" t="b">
        <v>0</v>
      </c>
      <c r="N231" s="485"/>
      <c r="O231" s="486"/>
      <c r="P231" s="486"/>
      <c r="Q231" s="487"/>
      <c r="R231" s="183" t="b">
        <v>0</v>
      </c>
      <c r="S231" s="53"/>
      <c r="T231" s="55"/>
      <c r="U231" s="56"/>
      <c r="V231" s="50">
        <f t="shared" si="26"/>
        <v>0</v>
      </c>
      <c r="Y231" s="51">
        <f t="shared" si="29"/>
        <v>0</v>
      </c>
      <c r="Z231" s="51">
        <f t="shared" si="30"/>
        <v>0</v>
      </c>
      <c r="AA231" s="51">
        <f t="shared" si="31"/>
        <v>0</v>
      </c>
      <c r="AB231" s="51" t="str">
        <f t="shared" si="32"/>
        <v/>
      </c>
      <c r="AC231" s="51" t="str">
        <f t="shared" si="33"/>
        <v/>
      </c>
      <c r="AD231" s="51" t="str">
        <f t="shared" si="34"/>
        <v/>
      </c>
      <c r="AE231" s="51" t="str">
        <f t="shared" si="34"/>
        <v/>
      </c>
    </row>
    <row r="232" spans="1:31" s="51" customFormat="1" ht="33.75" customHeight="1">
      <c r="A232" s="52">
        <v>211</v>
      </c>
      <c r="B232" s="349"/>
      <c r="C232" s="350"/>
      <c r="D232" s="351"/>
      <c r="E232" s="45"/>
      <c r="F232" s="53"/>
      <c r="G232" s="53"/>
      <c r="H232" s="53"/>
      <c r="I232" s="53"/>
      <c r="J232" s="169"/>
      <c r="K232" s="162"/>
      <c r="L232" s="166">
        <f t="shared" si="28"/>
        <v>0</v>
      </c>
      <c r="M232" s="183" t="b">
        <v>0</v>
      </c>
      <c r="N232" s="485"/>
      <c r="O232" s="486"/>
      <c r="P232" s="486"/>
      <c r="Q232" s="487"/>
      <c r="R232" s="183" t="b">
        <v>0</v>
      </c>
      <c r="S232" s="53"/>
      <c r="T232" s="55"/>
      <c r="U232" s="56"/>
      <c r="V232" s="50">
        <f t="shared" si="26"/>
        <v>0</v>
      </c>
      <c r="Y232" s="51">
        <f t="shared" si="29"/>
        <v>0</v>
      </c>
      <c r="Z232" s="51">
        <f t="shared" si="30"/>
        <v>0</v>
      </c>
      <c r="AA232" s="51">
        <f t="shared" si="31"/>
        <v>0</v>
      </c>
      <c r="AB232" s="51" t="str">
        <f t="shared" si="32"/>
        <v/>
      </c>
      <c r="AC232" s="51" t="str">
        <f t="shared" si="33"/>
        <v/>
      </c>
      <c r="AD232" s="51" t="str">
        <f t="shared" si="34"/>
        <v/>
      </c>
      <c r="AE232" s="51" t="str">
        <f t="shared" si="34"/>
        <v/>
      </c>
    </row>
    <row r="233" spans="1:31" s="51" customFormat="1" ht="33.75" customHeight="1">
      <c r="A233" s="52">
        <v>212</v>
      </c>
      <c r="B233" s="349"/>
      <c r="C233" s="350"/>
      <c r="D233" s="351"/>
      <c r="E233" s="45"/>
      <c r="F233" s="53"/>
      <c r="G233" s="53"/>
      <c r="H233" s="53"/>
      <c r="I233" s="53"/>
      <c r="J233" s="169"/>
      <c r="K233" s="162"/>
      <c r="L233" s="166">
        <f t="shared" si="28"/>
        <v>0</v>
      </c>
      <c r="M233" s="183" t="b">
        <v>0</v>
      </c>
      <c r="N233" s="485"/>
      <c r="O233" s="486"/>
      <c r="P233" s="486"/>
      <c r="Q233" s="487"/>
      <c r="R233" s="183" t="b">
        <v>0</v>
      </c>
      <c r="S233" s="53"/>
      <c r="T233" s="55"/>
      <c r="U233" s="56"/>
      <c r="V233" s="50">
        <f t="shared" si="26"/>
        <v>0</v>
      </c>
      <c r="Y233" s="51">
        <f t="shared" si="29"/>
        <v>0</v>
      </c>
      <c r="Z233" s="51">
        <f t="shared" si="30"/>
        <v>0</v>
      </c>
      <c r="AA233" s="51">
        <f t="shared" si="31"/>
        <v>0</v>
      </c>
      <c r="AB233" s="51" t="str">
        <f t="shared" si="32"/>
        <v/>
      </c>
      <c r="AC233" s="51" t="str">
        <f t="shared" si="33"/>
        <v/>
      </c>
      <c r="AD233" s="51" t="str">
        <f t="shared" si="34"/>
        <v/>
      </c>
      <c r="AE233" s="51" t="str">
        <f t="shared" si="34"/>
        <v/>
      </c>
    </row>
    <row r="234" spans="1:31" s="51" customFormat="1" ht="33.75" customHeight="1">
      <c r="A234" s="52">
        <v>213</v>
      </c>
      <c r="B234" s="349"/>
      <c r="C234" s="350"/>
      <c r="D234" s="351"/>
      <c r="E234" s="45"/>
      <c r="F234" s="53"/>
      <c r="G234" s="53"/>
      <c r="H234" s="53"/>
      <c r="I234" s="53"/>
      <c r="J234" s="169"/>
      <c r="K234" s="162"/>
      <c r="L234" s="166">
        <f t="shared" si="28"/>
        <v>0</v>
      </c>
      <c r="M234" s="183" t="b">
        <v>0</v>
      </c>
      <c r="N234" s="485"/>
      <c r="O234" s="486"/>
      <c r="P234" s="486"/>
      <c r="Q234" s="487"/>
      <c r="R234" s="183" t="b">
        <v>0</v>
      </c>
      <c r="S234" s="53"/>
      <c r="T234" s="55"/>
      <c r="U234" s="56"/>
      <c r="V234" s="50">
        <f t="shared" si="26"/>
        <v>0</v>
      </c>
      <c r="Y234" s="51">
        <f t="shared" si="29"/>
        <v>0</v>
      </c>
      <c r="Z234" s="51">
        <f t="shared" si="30"/>
        <v>0</v>
      </c>
      <c r="AA234" s="51">
        <f t="shared" si="31"/>
        <v>0</v>
      </c>
      <c r="AB234" s="51" t="str">
        <f t="shared" si="32"/>
        <v/>
      </c>
      <c r="AC234" s="51" t="str">
        <f t="shared" si="33"/>
        <v/>
      </c>
      <c r="AD234" s="51" t="str">
        <f t="shared" si="34"/>
        <v/>
      </c>
      <c r="AE234" s="51" t="str">
        <f t="shared" si="34"/>
        <v/>
      </c>
    </row>
    <row r="235" spans="1:31" s="51" customFormat="1" ht="33.75" customHeight="1">
      <c r="A235" s="52">
        <v>214</v>
      </c>
      <c r="B235" s="349"/>
      <c r="C235" s="350"/>
      <c r="D235" s="351"/>
      <c r="E235" s="45"/>
      <c r="F235" s="53"/>
      <c r="G235" s="53"/>
      <c r="H235" s="53"/>
      <c r="I235" s="53"/>
      <c r="J235" s="169"/>
      <c r="K235" s="162"/>
      <c r="L235" s="166">
        <f t="shared" si="28"/>
        <v>0</v>
      </c>
      <c r="M235" s="183" t="b">
        <v>0</v>
      </c>
      <c r="N235" s="485"/>
      <c r="O235" s="486"/>
      <c r="P235" s="486"/>
      <c r="Q235" s="487"/>
      <c r="R235" s="183" t="b">
        <v>0</v>
      </c>
      <c r="S235" s="53"/>
      <c r="T235" s="55"/>
      <c r="U235" s="56"/>
      <c r="V235" s="50">
        <f t="shared" si="26"/>
        <v>0</v>
      </c>
      <c r="Y235" s="51">
        <f t="shared" si="29"/>
        <v>0</v>
      </c>
      <c r="Z235" s="51">
        <f t="shared" si="30"/>
        <v>0</v>
      </c>
      <c r="AA235" s="51">
        <f t="shared" si="31"/>
        <v>0</v>
      </c>
      <c r="AB235" s="51" t="str">
        <f t="shared" si="32"/>
        <v/>
      </c>
      <c r="AC235" s="51" t="str">
        <f t="shared" si="33"/>
        <v/>
      </c>
      <c r="AD235" s="51" t="str">
        <f t="shared" si="34"/>
        <v/>
      </c>
      <c r="AE235" s="51" t="str">
        <f t="shared" si="34"/>
        <v/>
      </c>
    </row>
    <row r="236" spans="1:31" s="51" customFormat="1" ht="33.75" customHeight="1">
      <c r="A236" s="52">
        <v>215</v>
      </c>
      <c r="B236" s="349"/>
      <c r="C236" s="350"/>
      <c r="D236" s="351"/>
      <c r="E236" s="45"/>
      <c r="F236" s="53"/>
      <c r="G236" s="53"/>
      <c r="H236" s="53"/>
      <c r="I236" s="53"/>
      <c r="J236" s="169"/>
      <c r="K236" s="162"/>
      <c r="L236" s="166">
        <f t="shared" si="28"/>
        <v>0</v>
      </c>
      <c r="M236" s="183" t="b">
        <v>0</v>
      </c>
      <c r="N236" s="485"/>
      <c r="O236" s="486"/>
      <c r="P236" s="486"/>
      <c r="Q236" s="487"/>
      <c r="R236" s="183" t="b">
        <v>0</v>
      </c>
      <c r="S236" s="53"/>
      <c r="T236" s="55"/>
      <c r="U236" s="56"/>
      <c r="V236" s="50">
        <f t="shared" si="26"/>
        <v>0</v>
      </c>
      <c r="Y236" s="51">
        <f t="shared" si="29"/>
        <v>0</v>
      </c>
      <c r="Z236" s="51">
        <f t="shared" si="30"/>
        <v>0</v>
      </c>
      <c r="AA236" s="51">
        <f t="shared" si="31"/>
        <v>0</v>
      </c>
      <c r="AB236" s="51" t="str">
        <f t="shared" si="32"/>
        <v/>
      </c>
      <c r="AC236" s="51" t="str">
        <f t="shared" si="33"/>
        <v/>
      </c>
      <c r="AD236" s="51" t="str">
        <f t="shared" si="34"/>
        <v/>
      </c>
      <c r="AE236" s="51" t="str">
        <f t="shared" si="34"/>
        <v/>
      </c>
    </row>
    <row r="237" spans="1:31" s="51" customFormat="1" ht="33.75" customHeight="1">
      <c r="A237" s="52">
        <v>216</v>
      </c>
      <c r="B237" s="349"/>
      <c r="C237" s="350"/>
      <c r="D237" s="351"/>
      <c r="E237" s="45"/>
      <c r="F237" s="53"/>
      <c r="G237" s="53"/>
      <c r="H237" s="53"/>
      <c r="I237" s="53"/>
      <c r="J237" s="169"/>
      <c r="K237" s="162"/>
      <c r="L237" s="166">
        <f t="shared" si="28"/>
        <v>0</v>
      </c>
      <c r="M237" s="183" t="b">
        <v>0</v>
      </c>
      <c r="N237" s="485"/>
      <c r="O237" s="486"/>
      <c r="P237" s="486"/>
      <c r="Q237" s="487"/>
      <c r="R237" s="183" t="b">
        <v>0</v>
      </c>
      <c r="S237" s="53"/>
      <c r="T237" s="55"/>
      <c r="U237" s="56"/>
      <c r="V237" s="50">
        <f t="shared" si="26"/>
        <v>0</v>
      </c>
      <c r="Y237" s="51">
        <f t="shared" si="29"/>
        <v>0</v>
      </c>
      <c r="Z237" s="51">
        <f t="shared" si="30"/>
        <v>0</v>
      </c>
      <c r="AA237" s="51">
        <f t="shared" si="31"/>
        <v>0</v>
      </c>
      <c r="AB237" s="51" t="str">
        <f t="shared" si="32"/>
        <v/>
      </c>
      <c r="AC237" s="51" t="str">
        <f t="shared" si="33"/>
        <v/>
      </c>
      <c r="AD237" s="51" t="str">
        <f t="shared" si="34"/>
        <v/>
      </c>
      <c r="AE237" s="51" t="str">
        <f t="shared" si="34"/>
        <v/>
      </c>
    </row>
    <row r="238" spans="1:31" s="51" customFormat="1" ht="33.75" customHeight="1">
      <c r="A238" s="52">
        <v>217</v>
      </c>
      <c r="B238" s="349"/>
      <c r="C238" s="350"/>
      <c r="D238" s="351"/>
      <c r="E238" s="45"/>
      <c r="F238" s="53"/>
      <c r="G238" s="53"/>
      <c r="H238" s="53"/>
      <c r="I238" s="53"/>
      <c r="J238" s="169"/>
      <c r="K238" s="162"/>
      <c r="L238" s="166">
        <f t="shared" si="28"/>
        <v>0</v>
      </c>
      <c r="M238" s="183" t="b">
        <v>0</v>
      </c>
      <c r="N238" s="485"/>
      <c r="O238" s="486"/>
      <c r="P238" s="486"/>
      <c r="Q238" s="487"/>
      <c r="R238" s="183" t="b">
        <v>0</v>
      </c>
      <c r="S238" s="53"/>
      <c r="T238" s="55"/>
      <c r="U238" s="56"/>
      <c r="V238" s="50">
        <f t="shared" si="26"/>
        <v>0</v>
      </c>
      <c r="Y238" s="51">
        <f t="shared" si="29"/>
        <v>0</v>
      </c>
      <c r="Z238" s="51">
        <f t="shared" si="30"/>
        <v>0</v>
      </c>
      <c r="AA238" s="51">
        <f t="shared" si="31"/>
        <v>0</v>
      </c>
      <c r="AB238" s="51" t="str">
        <f t="shared" si="32"/>
        <v/>
      </c>
      <c r="AC238" s="51" t="str">
        <f t="shared" si="33"/>
        <v/>
      </c>
      <c r="AD238" s="51" t="str">
        <f t="shared" si="34"/>
        <v/>
      </c>
      <c r="AE238" s="51" t="str">
        <f t="shared" si="34"/>
        <v/>
      </c>
    </row>
    <row r="239" spans="1:31" s="51" customFormat="1" ht="33.75" customHeight="1">
      <c r="A239" s="52">
        <v>218</v>
      </c>
      <c r="B239" s="349"/>
      <c r="C239" s="350"/>
      <c r="D239" s="351"/>
      <c r="E239" s="45"/>
      <c r="F239" s="53"/>
      <c r="G239" s="53"/>
      <c r="H239" s="53"/>
      <c r="I239" s="53"/>
      <c r="J239" s="169"/>
      <c r="K239" s="162"/>
      <c r="L239" s="166">
        <f t="shared" si="28"/>
        <v>0</v>
      </c>
      <c r="M239" s="183" t="b">
        <v>0</v>
      </c>
      <c r="N239" s="485"/>
      <c r="O239" s="486"/>
      <c r="P239" s="486"/>
      <c r="Q239" s="487"/>
      <c r="R239" s="183" t="b">
        <v>0</v>
      </c>
      <c r="S239" s="53"/>
      <c r="T239" s="55"/>
      <c r="U239" s="56"/>
      <c r="V239" s="50">
        <f t="shared" si="26"/>
        <v>0</v>
      </c>
      <c r="Y239" s="51">
        <f t="shared" si="29"/>
        <v>0</v>
      </c>
      <c r="Z239" s="51">
        <f t="shared" si="30"/>
        <v>0</v>
      </c>
      <c r="AA239" s="51">
        <f t="shared" si="31"/>
        <v>0</v>
      </c>
      <c r="AB239" s="51" t="str">
        <f t="shared" si="32"/>
        <v/>
      </c>
      <c r="AC239" s="51" t="str">
        <f t="shared" si="33"/>
        <v/>
      </c>
      <c r="AD239" s="51" t="str">
        <f t="shared" si="34"/>
        <v/>
      </c>
      <c r="AE239" s="51" t="str">
        <f t="shared" si="34"/>
        <v/>
      </c>
    </row>
    <row r="240" spans="1:31" s="51" customFormat="1" ht="33.75" customHeight="1">
      <c r="A240" s="52">
        <v>219</v>
      </c>
      <c r="B240" s="349"/>
      <c r="C240" s="350"/>
      <c r="D240" s="351"/>
      <c r="E240" s="45"/>
      <c r="F240" s="53"/>
      <c r="G240" s="53"/>
      <c r="H240" s="53"/>
      <c r="I240" s="53"/>
      <c r="J240" s="169"/>
      <c r="K240" s="162"/>
      <c r="L240" s="166">
        <f t="shared" si="28"/>
        <v>0</v>
      </c>
      <c r="M240" s="183" t="b">
        <v>0</v>
      </c>
      <c r="N240" s="485"/>
      <c r="O240" s="486"/>
      <c r="P240" s="486"/>
      <c r="Q240" s="487"/>
      <c r="R240" s="183" t="b">
        <v>0</v>
      </c>
      <c r="S240" s="53"/>
      <c r="T240" s="55"/>
      <c r="U240" s="56"/>
      <c r="V240" s="50">
        <f t="shared" si="26"/>
        <v>0</v>
      </c>
      <c r="Y240" s="51">
        <f t="shared" si="29"/>
        <v>0</v>
      </c>
      <c r="Z240" s="51">
        <f t="shared" si="30"/>
        <v>0</v>
      </c>
      <c r="AA240" s="51">
        <f t="shared" si="31"/>
        <v>0</v>
      </c>
      <c r="AB240" s="51" t="str">
        <f t="shared" si="32"/>
        <v/>
      </c>
      <c r="AC240" s="51" t="str">
        <f t="shared" si="33"/>
        <v/>
      </c>
      <c r="AD240" s="51" t="str">
        <f t="shared" si="34"/>
        <v/>
      </c>
      <c r="AE240" s="51" t="str">
        <f t="shared" si="34"/>
        <v/>
      </c>
    </row>
    <row r="241" spans="1:31" s="51" customFormat="1" ht="33.75" customHeight="1">
      <c r="A241" s="52">
        <v>220</v>
      </c>
      <c r="B241" s="349"/>
      <c r="C241" s="350"/>
      <c r="D241" s="351"/>
      <c r="E241" s="45"/>
      <c r="F241" s="53"/>
      <c r="G241" s="53"/>
      <c r="H241" s="53"/>
      <c r="I241" s="53"/>
      <c r="J241" s="169"/>
      <c r="K241" s="162"/>
      <c r="L241" s="166">
        <f t="shared" si="28"/>
        <v>0</v>
      </c>
      <c r="M241" s="183" t="b">
        <v>0</v>
      </c>
      <c r="N241" s="485"/>
      <c r="O241" s="486"/>
      <c r="P241" s="486"/>
      <c r="Q241" s="487"/>
      <c r="R241" s="183" t="b">
        <v>0</v>
      </c>
      <c r="S241" s="53"/>
      <c r="T241" s="55"/>
      <c r="U241" s="56"/>
      <c r="V241" s="50">
        <f t="shared" si="26"/>
        <v>0</v>
      </c>
      <c r="Y241" s="51">
        <f t="shared" si="29"/>
        <v>0</v>
      </c>
      <c r="Z241" s="51">
        <f t="shared" si="30"/>
        <v>0</v>
      </c>
      <c r="AA241" s="51">
        <f t="shared" si="31"/>
        <v>0</v>
      </c>
      <c r="AB241" s="51" t="str">
        <f t="shared" si="32"/>
        <v/>
      </c>
      <c r="AC241" s="51" t="str">
        <f t="shared" si="33"/>
        <v/>
      </c>
      <c r="AD241" s="51" t="str">
        <f t="shared" si="34"/>
        <v/>
      </c>
      <c r="AE241" s="51" t="str">
        <f t="shared" si="34"/>
        <v/>
      </c>
    </row>
    <row r="242" spans="1:31" s="51" customFormat="1" ht="33.75" customHeight="1">
      <c r="A242" s="52">
        <v>221</v>
      </c>
      <c r="B242" s="349"/>
      <c r="C242" s="350"/>
      <c r="D242" s="351"/>
      <c r="E242" s="45"/>
      <c r="F242" s="53"/>
      <c r="G242" s="53"/>
      <c r="H242" s="53"/>
      <c r="I242" s="53"/>
      <c r="J242" s="169"/>
      <c r="K242" s="162"/>
      <c r="L242" s="166">
        <f t="shared" si="28"/>
        <v>0</v>
      </c>
      <c r="M242" s="183" t="b">
        <v>0</v>
      </c>
      <c r="N242" s="485"/>
      <c r="O242" s="486"/>
      <c r="P242" s="486"/>
      <c r="Q242" s="487"/>
      <c r="R242" s="183" t="b">
        <v>0</v>
      </c>
      <c r="S242" s="53"/>
      <c r="T242" s="55"/>
      <c r="U242" s="56"/>
      <c r="V242" s="50">
        <f t="shared" si="26"/>
        <v>0</v>
      </c>
      <c r="Y242" s="51">
        <f t="shared" si="29"/>
        <v>0</v>
      </c>
      <c r="Z242" s="51">
        <f t="shared" si="30"/>
        <v>0</v>
      </c>
      <c r="AA242" s="51">
        <f t="shared" si="31"/>
        <v>0</v>
      </c>
      <c r="AB242" s="51" t="str">
        <f t="shared" si="32"/>
        <v/>
      </c>
      <c r="AC242" s="51" t="str">
        <f t="shared" si="33"/>
        <v/>
      </c>
      <c r="AD242" s="51" t="str">
        <f t="shared" si="34"/>
        <v/>
      </c>
      <c r="AE242" s="51" t="str">
        <f t="shared" si="34"/>
        <v/>
      </c>
    </row>
    <row r="243" spans="1:31" s="51" customFormat="1" ht="33.75" customHeight="1">
      <c r="A243" s="52">
        <v>222</v>
      </c>
      <c r="B243" s="349"/>
      <c r="C243" s="350"/>
      <c r="D243" s="351"/>
      <c r="E243" s="45"/>
      <c r="F243" s="53"/>
      <c r="G243" s="53"/>
      <c r="H243" s="53"/>
      <c r="I243" s="53"/>
      <c r="J243" s="169"/>
      <c r="K243" s="162"/>
      <c r="L243" s="166">
        <f t="shared" si="28"/>
        <v>0</v>
      </c>
      <c r="M243" s="183" t="b">
        <v>0</v>
      </c>
      <c r="N243" s="485"/>
      <c r="O243" s="486"/>
      <c r="P243" s="486"/>
      <c r="Q243" s="487"/>
      <c r="R243" s="183" t="b">
        <v>0</v>
      </c>
      <c r="S243" s="53"/>
      <c r="T243" s="55"/>
      <c r="U243" s="56"/>
      <c r="V243" s="50">
        <f t="shared" si="26"/>
        <v>0</v>
      </c>
      <c r="Y243" s="51">
        <f t="shared" si="29"/>
        <v>0</v>
      </c>
      <c r="Z243" s="51">
        <f t="shared" si="30"/>
        <v>0</v>
      </c>
      <c r="AA243" s="51">
        <f t="shared" si="31"/>
        <v>0</v>
      </c>
      <c r="AB243" s="51" t="str">
        <f t="shared" si="32"/>
        <v/>
      </c>
      <c r="AC243" s="51" t="str">
        <f t="shared" si="33"/>
        <v/>
      </c>
      <c r="AD243" s="51" t="str">
        <f t="shared" si="34"/>
        <v/>
      </c>
      <c r="AE243" s="51" t="str">
        <f t="shared" si="34"/>
        <v/>
      </c>
    </row>
    <row r="244" spans="1:31" s="51" customFormat="1" ht="33.75" customHeight="1">
      <c r="A244" s="52">
        <v>223</v>
      </c>
      <c r="B244" s="349"/>
      <c r="C244" s="350"/>
      <c r="D244" s="351"/>
      <c r="E244" s="45"/>
      <c r="F244" s="53"/>
      <c r="G244" s="53"/>
      <c r="H244" s="53"/>
      <c r="I244" s="53"/>
      <c r="J244" s="169"/>
      <c r="K244" s="162"/>
      <c r="L244" s="166">
        <f t="shared" si="28"/>
        <v>0</v>
      </c>
      <c r="M244" s="183" t="b">
        <v>0</v>
      </c>
      <c r="N244" s="485"/>
      <c r="O244" s="486"/>
      <c r="P244" s="486"/>
      <c r="Q244" s="487"/>
      <c r="R244" s="183" t="b">
        <v>0</v>
      </c>
      <c r="S244" s="53"/>
      <c r="T244" s="55"/>
      <c r="U244" s="56"/>
      <c r="V244" s="50">
        <f t="shared" si="26"/>
        <v>0</v>
      </c>
      <c r="Y244" s="51">
        <f t="shared" si="29"/>
        <v>0</v>
      </c>
      <c r="Z244" s="51">
        <f t="shared" si="30"/>
        <v>0</v>
      </c>
      <c r="AA244" s="51">
        <f t="shared" si="31"/>
        <v>0</v>
      </c>
      <c r="AB244" s="51" t="str">
        <f t="shared" si="32"/>
        <v/>
      </c>
      <c r="AC244" s="51" t="str">
        <f t="shared" si="33"/>
        <v/>
      </c>
      <c r="AD244" s="51" t="str">
        <f t="shared" si="34"/>
        <v/>
      </c>
      <c r="AE244" s="51" t="str">
        <f t="shared" si="34"/>
        <v/>
      </c>
    </row>
    <row r="245" spans="1:31" s="51" customFormat="1" ht="33.75" customHeight="1">
      <c r="A245" s="52">
        <v>224</v>
      </c>
      <c r="B245" s="349"/>
      <c r="C245" s="350"/>
      <c r="D245" s="351"/>
      <c r="E245" s="45"/>
      <c r="F245" s="53"/>
      <c r="G245" s="53"/>
      <c r="H245" s="53"/>
      <c r="I245" s="53"/>
      <c r="J245" s="169"/>
      <c r="K245" s="162"/>
      <c r="L245" s="166">
        <f t="shared" si="28"/>
        <v>0</v>
      </c>
      <c r="M245" s="183" t="b">
        <v>0</v>
      </c>
      <c r="N245" s="485"/>
      <c r="O245" s="486"/>
      <c r="P245" s="486"/>
      <c r="Q245" s="487"/>
      <c r="R245" s="183" t="b">
        <v>0</v>
      </c>
      <c r="S245" s="53"/>
      <c r="T245" s="55"/>
      <c r="U245" s="56"/>
      <c r="V245" s="50">
        <f t="shared" si="26"/>
        <v>0</v>
      </c>
      <c r="Y245" s="51">
        <f t="shared" si="29"/>
        <v>0</v>
      </c>
      <c r="Z245" s="51">
        <f t="shared" si="30"/>
        <v>0</v>
      </c>
      <c r="AA245" s="51">
        <f t="shared" si="31"/>
        <v>0</v>
      </c>
      <c r="AB245" s="51" t="str">
        <f t="shared" si="32"/>
        <v/>
      </c>
      <c r="AC245" s="51" t="str">
        <f t="shared" si="33"/>
        <v/>
      </c>
      <c r="AD245" s="51" t="str">
        <f t="shared" si="34"/>
        <v/>
      </c>
      <c r="AE245" s="51" t="str">
        <f t="shared" si="34"/>
        <v/>
      </c>
    </row>
    <row r="246" spans="1:31" s="51" customFormat="1" ht="33.75" customHeight="1">
      <c r="A246" s="52">
        <v>225</v>
      </c>
      <c r="B246" s="349"/>
      <c r="C246" s="350"/>
      <c r="D246" s="351"/>
      <c r="E246" s="45"/>
      <c r="F246" s="53"/>
      <c r="G246" s="53"/>
      <c r="H246" s="53"/>
      <c r="I246" s="53"/>
      <c r="J246" s="169"/>
      <c r="K246" s="162"/>
      <c r="L246" s="166">
        <f t="shared" si="28"/>
        <v>0</v>
      </c>
      <c r="M246" s="183" t="b">
        <v>0</v>
      </c>
      <c r="N246" s="485"/>
      <c r="O246" s="486"/>
      <c r="P246" s="486"/>
      <c r="Q246" s="487"/>
      <c r="R246" s="183" t="b">
        <v>0</v>
      </c>
      <c r="S246" s="53"/>
      <c r="T246" s="55"/>
      <c r="U246" s="56"/>
      <c r="V246" s="50">
        <f t="shared" si="26"/>
        <v>0</v>
      </c>
      <c r="Y246" s="51">
        <f t="shared" si="29"/>
        <v>0</v>
      </c>
      <c r="Z246" s="51">
        <f t="shared" si="30"/>
        <v>0</v>
      </c>
      <c r="AA246" s="51">
        <f t="shared" si="31"/>
        <v>0</v>
      </c>
      <c r="AB246" s="51" t="str">
        <f t="shared" si="32"/>
        <v/>
      </c>
      <c r="AC246" s="51" t="str">
        <f t="shared" si="33"/>
        <v/>
      </c>
      <c r="AD246" s="51" t="str">
        <f t="shared" si="34"/>
        <v/>
      </c>
      <c r="AE246" s="51" t="str">
        <f t="shared" si="34"/>
        <v/>
      </c>
    </row>
    <row r="247" spans="1:31" s="51" customFormat="1" ht="33.75" customHeight="1">
      <c r="A247" s="52">
        <v>226</v>
      </c>
      <c r="B247" s="349"/>
      <c r="C247" s="350"/>
      <c r="D247" s="351"/>
      <c r="E247" s="45"/>
      <c r="F247" s="53"/>
      <c r="G247" s="53"/>
      <c r="H247" s="53"/>
      <c r="I247" s="53"/>
      <c r="J247" s="169"/>
      <c r="K247" s="162"/>
      <c r="L247" s="166">
        <f t="shared" si="28"/>
        <v>0</v>
      </c>
      <c r="M247" s="183" t="b">
        <v>0</v>
      </c>
      <c r="N247" s="485"/>
      <c r="O247" s="486"/>
      <c r="P247" s="486"/>
      <c r="Q247" s="487"/>
      <c r="R247" s="183" t="b">
        <v>0</v>
      </c>
      <c r="S247" s="53"/>
      <c r="T247" s="55"/>
      <c r="U247" s="56"/>
      <c r="V247" s="50">
        <f t="shared" si="26"/>
        <v>0</v>
      </c>
      <c r="Y247" s="51">
        <f t="shared" si="29"/>
        <v>0</v>
      </c>
      <c r="Z247" s="51">
        <f t="shared" si="30"/>
        <v>0</v>
      </c>
      <c r="AA247" s="51">
        <f t="shared" si="31"/>
        <v>0</v>
      </c>
      <c r="AB247" s="51" t="str">
        <f t="shared" si="32"/>
        <v/>
      </c>
      <c r="AC247" s="51" t="str">
        <f t="shared" si="33"/>
        <v/>
      </c>
      <c r="AD247" s="51" t="str">
        <f t="shared" si="34"/>
        <v/>
      </c>
      <c r="AE247" s="51" t="str">
        <f t="shared" si="34"/>
        <v/>
      </c>
    </row>
    <row r="248" spans="1:31" s="51" customFormat="1" ht="33.75" customHeight="1">
      <c r="A248" s="52">
        <v>227</v>
      </c>
      <c r="B248" s="349"/>
      <c r="C248" s="350"/>
      <c r="D248" s="351"/>
      <c r="E248" s="45"/>
      <c r="F248" s="53"/>
      <c r="G248" s="53"/>
      <c r="H248" s="53"/>
      <c r="I248" s="53"/>
      <c r="J248" s="169"/>
      <c r="K248" s="162"/>
      <c r="L248" s="166">
        <f t="shared" si="28"/>
        <v>0</v>
      </c>
      <c r="M248" s="183" t="b">
        <v>0</v>
      </c>
      <c r="N248" s="485"/>
      <c r="O248" s="486"/>
      <c r="P248" s="486"/>
      <c r="Q248" s="487"/>
      <c r="R248" s="183" t="b">
        <v>0</v>
      </c>
      <c r="S248" s="53"/>
      <c r="T248" s="55"/>
      <c r="U248" s="56"/>
      <c r="V248" s="50">
        <f t="shared" si="26"/>
        <v>0</v>
      </c>
      <c r="Y248" s="51">
        <f t="shared" si="29"/>
        <v>0</v>
      </c>
      <c r="Z248" s="51">
        <f t="shared" si="30"/>
        <v>0</v>
      </c>
      <c r="AA248" s="51">
        <f t="shared" si="31"/>
        <v>0</v>
      </c>
      <c r="AB248" s="51" t="str">
        <f t="shared" si="32"/>
        <v/>
      </c>
      <c r="AC248" s="51" t="str">
        <f t="shared" si="33"/>
        <v/>
      </c>
      <c r="AD248" s="51" t="str">
        <f t="shared" si="34"/>
        <v/>
      </c>
      <c r="AE248" s="51" t="str">
        <f t="shared" si="34"/>
        <v/>
      </c>
    </row>
    <row r="249" spans="1:31" s="51" customFormat="1" ht="33.75" customHeight="1">
      <c r="A249" s="52">
        <v>228</v>
      </c>
      <c r="B249" s="349"/>
      <c r="C249" s="350"/>
      <c r="D249" s="351"/>
      <c r="E249" s="45"/>
      <c r="F249" s="53"/>
      <c r="G249" s="53"/>
      <c r="H249" s="53"/>
      <c r="I249" s="53"/>
      <c r="J249" s="169"/>
      <c r="K249" s="162"/>
      <c r="L249" s="166">
        <f t="shared" si="28"/>
        <v>0</v>
      </c>
      <c r="M249" s="183" t="b">
        <v>0</v>
      </c>
      <c r="N249" s="485"/>
      <c r="O249" s="486"/>
      <c r="P249" s="486"/>
      <c r="Q249" s="487"/>
      <c r="R249" s="183" t="b">
        <v>0</v>
      </c>
      <c r="S249" s="53"/>
      <c r="T249" s="55"/>
      <c r="U249" s="56"/>
      <c r="V249" s="50">
        <f t="shared" si="26"/>
        <v>0</v>
      </c>
      <c r="Y249" s="51">
        <f t="shared" si="29"/>
        <v>0</v>
      </c>
      <c r="Z249" s="51">
        <f t="shared" si="30"/>
        <v>0</v>
      </c>
      <c r="AA249" s="51">
        <f t="shared" si="31"/>
        <v>0</v>
      </c>
      <c r="AB249" s="51" t="str">
        <f t="shared" si="32"/>
        <v/>
      </c>
      <c r="AC249" s="51" t="str">
        <f t="shared" si="33"/>
        <v/>
      </c>
      <c r="AD249" s="51" t="str">
        <f t="shared" si="34"/>
        <v/>
      </c>
      <c r="AE249" s="51" t="str">
        <f t="shared" si="34"/>
        <v/>
      </c>
    </row>
    <row r="250" spans="1:31" s="51" customFormat="1" ht="33.75" customHeight="1">
      <c r="A250" s="52">
        <v>229</v>
      </c>
      <c r="B250" s="349"/>
      <c r="C250" s="350"/>
      <c r="D250" s="351"/>
      <c r="E250" s="45"/>
      <c r="F250" s="53"/>
      <c r="G250" s="53"/>
      <c r="H250" s="53"/>
      <c r="I250" s="53"/>
      <c r="J250" s="169"/>
      <c r="K250" s="162"/>
      <c r="L250" s="166">
        <f t="shared" si="28"/>
        <v>0</v>
      </c>
      <c r="M250" s="183" t="b">
        <v>0</v>
      </c>
      <c r="N250" s="485"/>
      <c r="O250" s="486"/>
      <c r="P250" s="486"/>
      <c r="Q250" s="487"/>
      <c r="R250" s="183" t="b">
        <v>0</v>
      </c>
      <c r="S250" s="53"/>
      <c r="T250" s="55"/>
      <c r="U250" s="56"/>
      <c r="V250" s="50">
        <f t="shared" si="26"/>
        <v>0</v>
      </c>
      <c r="Y250" s="51">
        <f t="shared" si="29"/>
        <v>0</v>
      </c>
      <c r="Z250" s="51">
        <f t="shared" si="30"/>
        <v>0</v>
      </c>
      <c r="AA250" s="51">
        <f t="shared" si="31"/>
        <v>0</v>
      </c>
      <c r="AB250" s="51" t="str">
        <f t="shared" si="32"/>
        <v/>
      </c>
      <c r="AC250" s="51" t="str">
        <f t="shared" si="33"/>
        <v/>
      </c>
      <c r="AD250" s="51" t="str">
        <f t="shared" si="34"/>
        <v/>
      </c>
      <c r="AE250" s="51" t="str">
        <f t="shared" si="34"/>
        <v/>
      </c>
    </row>
    <row r="251" spans="1:31" s="51" customFormat="1" ht="33.75" customHeight="1">
      <c r="A251" s="52">
        <v>230</v>
      </c>
      <c r="B251" s="349"/>
      <c r="C251" s="350"/>
      <c r="D251" s="351"/>
      <c r="E251" s="45"/>
      <c r="F251" s="53"/>
      <c r="G251" s="53"/>
      <c r="H251" s="53"/>
      <c r="I251" s="53"/>
      <c r="J251" s="169"/>
      <c r="K251" s="162"/>
      <c r="L251" s="166">
        <f t="shared" si="28"/>
        <v>0</v>
      </c>
      <c r="M251" s="183" t="b">
        <v>0</v>
      </c>
      <c r="N251" s="485"/>
      <c r="O251" s="486"/>
      <c r="P251" s="486"/>
      <c r="Q251" s="487"/>
      <c r="R251" s="183" t="b">
        <v>0</v>
      </c>
      <c r="S251" s="53"/>
      <c r="T251" s="55"/>
      <c r="U251" s="56"/>
      <c r="V251" s="50">
        <f t="shared" si="26"/>
        <v>0</v>
      </c>
      <c r="Y251" s="51">
        <f t="shared" si="29"/>
        <v>0</v>
      </c>
      <c r="Z251" s="51">
        <f t="shared" si="30"/>
        <v>0</v>
      </c>
      <c r="AA251" s="51">
        <f t="shared" si="31"/>
        <v>0</v>
      </c>
      <c r="AB251" s="51" t="str">
        <f t="shared" si="32"/>
        <v/>
      </c>
      <c r="AC251" s="51" t="str">
        <f t="shared" si="33"/>
        <v/>
      </c>
      <c r="AD251" s="51" t="str">
        <f t="shared" si="34"/>
        <v/>
      </c>
      <c r="AE251" s="51" t="str">
        <f t="shared" si="34"/>
        <v/>
      </c>
    </row>
    <row r="252" spans="1:31" s="51" customFormat="1" ht="33.75" customHeight="1">
      <c r="A252" s="52">
        <v>231</v>
      </c>
      <c r="B252" s="349"/>
      <c r="C252" s="350"/>
      <c r="D252" s="351"/>
      <c r="E252" s="45"/>
      <c r="F252" s="53"/>
      <c r="G252" s="53"/>
      <c r="H252" s="53"/>
      <c r="I252" s="53"/>
      <c r="J252" s="169"/>
      <c r="K252" s="162"/>
      <c r="L252" s="166">
        <f t="shared" si="28"/>
        <v>0</v>
      </c>
      <c r="M252" s="183" t="b">
        <v>0</v>
      </c>
      <c r="N252" s="485"/>
      <c r="O252" s="486"/>
      <c r="P252" s="486"/>
      <c r="Q252" s="487"/>
      <c r="R252" s="183" t="b">
        <v>0</v>
      </c>
      <c r="S252" s="53"/>
      <c r="T252" s="55"/>
      <c r="U252" s="56"/>
      <c r="V252" s="50">
        <f t="shared" si="26"/>
        <v>0</v>
      </c>
      <c r="Y252" s="51">
        <f t="shared" si="29"/>
        <v>0</v>
      </c>
      <c r="Z252" s="51">
        <f t="shared" si="30"/>
        <v>0</v>
      </c>
      <c r="AA252" s="51">
        <f t="shared" si="31"/>
        <v>0</v>
      </c>
      <c r="AB252" s="51" t="str">
        <f t="shared" si="32"/>
        <v/>
      </c>
      <c r="AC252" s="51" t="str">
        <f t="shared" si="33"/>
        <v/>
      </c>
      <c r="AD252" s="51" t="str">
        <f t="shared" si="34"/>
        <v/>
      </c>
      <c r="AE252" s="51" t="str">
        <f t="shared" si="34"/>
        <v/>
      </c>
    </row>
    <row r="253" spans="1:31" s="51" customFormat="1" ht="33.75" customHeight="1">
      <c r="A253" s="52">
        <v>232</v>
      </c>
      <c r="B253" s="349"/>
      <c r="C253" s="350"/>
      <c r="D253" s="351"/>
      <c r="E253" s="45"/>
      <c r="F253" s="53"/>
      <c r="G253" s="53"/>
      <c r="H253" s="53"/>
      <c r="I253" s="53"/>
      <c r="J253" s="169"/>
      <c r="K253" s="162"/>
      <c r="L253" s="166">
        <f t="shared" si="28"/>
        <v>0</v>
      </c>
      <c r="M253" s="183" t="b">
        <v>0</v>
      </c>
      <c r="N253" s="485"/>
      <c r="O253" s="486"/>
      <c r="P253" s="486"/>
      <c r="Q253" s="487"/>
      <c r="R253" s="183" t="b">
        <v>0</v>
      </c>
      <c r="S253" s="53"/>
      <c r="T253" s="55"/>
      <c r="U253" s="56"/>
      <c r="V253" s="50">
        <f t="shared" si="26"/>
        <v>0</v>
      </c>
      <c r="Y253" s="51">
        <f t="shared" si="29"/>
        <v>0</v>
      </c>
      <c r="Z253" s="51">
        <f t="shared" si="30"/>
        <v>0</v>
      </c>
      <c r="AA253" s="51">
        <f t="shared" si="31"/>
        <v>0</v>
      </c>
      <c r="AB253" s="51" t="str">
        <f t="shared" si="32"/>
        <v/>
      </c>
      <c r="AC253" s="51" t="str">
        <f t="shared" si="33"/>
        <v/>
      </c>
      <c r="AD253" s="51" t="str">
        <f t="shared" si="34"/>
        <v/>
      </c>
      <c r="AE253" s="51" t="str">
        <f t="shared" si="34"/>
        <v/>
      </c>
    </row>
    <row r="254" spans="1:31" s="51" customFormat="1" ht="33.75" customHeight="1">
      <c r="A254" s="52">
        <v>233</v>
      </c>
      <c r="B254" s="349"/>
      <c r="C254" s="350"/>
      <c r="D254" s="351"/>
      <c r="E254" s="45"/>
      <c r="F254" s="53"/>
      <c r="G254" s="53"/>
      <c r="H254" s="53"/>
      <c r="I254" s="53"/>
      <c r="J254" s="169"/>
      <c r="K254" s="162"/>
      <c r="L254" s="166">
        <f t="shared" si="28"/>
        <v>0</v>
      </c>
      <c r="M254" s="183" t="b">
        <v>0</v>
      </c>
      <c r="N254" s="485"/>
      <c r="O254" s="486"/>
      <c r="P254" s="486"/>
      <c r="Q254" s="487"/>
      <c r="R254" s="183" t="b">
        <v>0</v>
      </c>
      <c r="S254" s="53"/>
      <c r="T254" s="55"/>
      <c r="U254" s="56"/>
      <c r="V254" s="50">
        <f t="shared" si="26"/>
        <v>0</v>
      </c>
      <c r="Y254" s="51">
        <f t="shared" si="29"/>
        <v>0</v>
      </c>
      <c r="Z254" s="51">
        <f t="shared" si="30"/>
        <v>0</v>
      </c>
      <c r="AA254" s="51">
        <f t="shared" si="31"/>
        <v>0</v>
      </c>
      <c r="AB254" s="51" t="str">
        <f t="shared" si="32"/>
        <v/>
      </c>
      <c r="AC254" s="51" t="str">
        <f t="shared" si="33"/>
        <v/>
      </c>
      <c r="AD254" s="51" t="str">
        <f t="shared" si="34"/>
        <v/>
      </c>
      <c r="AE254" s="51" t="str">
        <f t="shared" si="34"/>
        <v/>
      </c>
    </row>
    <row r="255" spans="1:31" s="51" customFormat="1" ht="33.75" customHeight="1">
      <c r="A255" s="52">
        <v>234</v>
      </c>
      <c r="B255" s="349"/>
      <c r="C255" s="350"/>
      <c r="D255" s="351"/>
      <c r="E255" s="45"/>
      <c r="F255" s="53"/>
      <c r="G255" s="53"/>
      <c r="H255" s="53"/>
      <c r="I255" s="53"/>
      <c r="J255" s="169"/>
      <c r="K255" s="162"/>
      <c r="L255" s="166">
        <f t="shared" si="28"/>
        <v>0</v>
      </c>
      <c r="M255" s="183" t="b">
        <v>0</v>
      </c>
      <c r="N255" s="485"/>
      <c r="O255" s="486"/>
      <c r="P255" s="486"/>
      <c r="Q255" s="487"/>
      <c r="R255" s="183" t="b">
        <v>0</v>
      </c>
      <c r="S255" s="53"/>
      <c r="T255" s="55"/>
      <c r="U255" s="56"/>
      <c r="V255" s="50">
        <f t="shared" si="26"/>
        <v>0</v>
      </c>
      <c r="Y255" s="51">
        <f t="shared" si="29"/>
        <v>0</v>
      </c>
      <c r="Z255" s="51">
        <f t="shared" si="30"/>
        <v>0</v>
      </c>
      <c r="AA255" s="51">
        <f t="shared" si="31"/>
        <v>0</v>
      </c>
      <c r="AB255" s="51" t="str">
        <f t="shared" si="32"/>
        <v/>
      </c>
      <c r="AC255" s="51" t="str">
        <f t="shared" si="33"/>
        <v/>
      </c>
      <c r="AD255" s="51" t="str">
        <f t="shared" si="34"/>
        <v/>
      </c>
      <c r="AE255" s="51" t="str">
        <f t="shared" si="34"/>
        <v/>
      </c>
    </row>
    <row r="256" spans="1:31" s="51" customFormat="1" ht="33.75" customHeight="1">
      <c r="A256" s="52">
        <v>235</v>
      </c>
      <c r="B256" s="349"/>
      <c r="C256" s="350"/>
      <c r="D256" s="351"/>
      <c r="E256" s="45"/>
      <c r="F256" s="53"/>
      <c r="G256" s="53"/>
      <c r="H256" s="53"/>
      <c r="I256" s="53"/>
      <c r="J256" s="169"/>
      <c r="K256" s="162"/>
      <c r="L256" s="166">
        <f t="shared" si="28"/>
        <v>0</v>
      </c>
      <c r="M256" s="183" t="b">
        <v>0</v>
      </c>
      <c r="N256" s="485"/>
      <c r="O256" s="486"/>
      <c r="P256" s="486"/>
      <c r="Q256" s="487"/>
      <c r="R256" s="183" t="b">
        <v>0</v>
      </c>
      <c r="S256" s="53"/>
      <c r="T256" s="55"/>
      <c r="U256" s="56"/>
      <c r="V256" s="50">
        <f t="shared" si="26"/>
        <v>0</v>
      </c>
      <c r="Y256" s="51">
        <f t="shared" si="29"/>
        <v>0</v>
      </c>
      <c r="Z256" s="51">
        <f t="shared" si="30"/>
        <v>0</v>
      </c>
      <c r="AA256" s="51">
        <f t="shared" si="31"/>
        <v>0</v>
      </c>
      <c r="AB256" s="51" t="str">
        <f t="shared" si="32"/>
        <v/>
      </c>
      <c r="AC256" s="51" t="str">
        <f t="shared" si="33"/>
        <v/>
      </c>
      <c r="AD256" s="51" t="str">
        <f t="shared" si="34"/>
        <v/>
      </c>
      <c r="AE256" s="51" t="str">
        <f t="shared" si="34"/>
        <v/>
      </c>
    </row>
    <row r="257" spans="1:31" s="51" customFormat="1" ht="33.75" customHeight="1">
      <c r="A257" s="52">
        <v>236</v>
      </c>
      <c r="B257" s="349"/>
      <c r="C257" s="350"/>
      <c r="D257" s="351"/>
      <c r="E257" s="45"/>
      <c r="F257" s="53"/>
      <c r="G257" s="53"/>
      <c r="H257" s="53"/>
      <c r="I257" s="53"/>
      <c r="J257" s="169"/>
      <c r="K257" s="162"/>
      <c r="L257" s="166">
        <f t="shared" si="28"/>
        <v>0</v>
      </c>
      <c r="M257" s="183" t="b">
        <v>0</v>
      </c>
      <c r="N257" s="485"/>
      <c r="O257" s="486"/>
      <c r="P257" s="486"/>
      <c r="Q257" s="487"/>
      <c r="R257" s="183" t="b">
        <v>0</v>
      </c>
      <c r="S257" s="53"/>
      <c r="T257" s="55"/>
      <c r="U257" s="56"/>
      <c r="V257" s="50">
        <f t="shared" si="26"/>
        <v>0</v>
      </c>
      <c r="Y257" s="51">
        <f t="shared" si="29"/>
        <v>0</v>
      </c>
      <c r="Z257" s="51">
        <f t="shared" si="30"/>
        <v>0</v>
      </c>
      <c r="AA257" s="51">
        <f t="shared" si="31"/>
        <v>0</v>
      </c>
      <c r="AB257" s="51" t="str">
        <f t="shared" si="32"/>
        <v/>
      </c>
      <c r="AC257" s="51" t="str">
        <f t="shared" si="33"/>
        <v/>
      </c>
      <c r="AD257" s="51" t="str">
        <f t="shared" si="34"/>
        <v/>
      </c>
      <c r="AE257" s="51" t="str">
        <f t="shared" si="34"/>
        <v/>
      </c>
    </row>
    <row r="258" spans="1:31" s="51" customFormat="1" ht="33.75" customHeight="1">
      <c r="A258" s="52">
        <v>237</v>
      </c>
      <c r="B258" s="349"/>
      <c r="C258" s="350"/>
      <c r="D258" s="351"/>
      <c r="E258" s="45"/>
      <c r="F258" s="53"/>
      <c r="G258" s="53"/>
      <c r="H258" s="53"/>
      <c r="I258" s="53"/>
      <c r="J258" s="169"/>
      <c r="K258" s="162"/>
      <c r="L258" s="166">
        <f t="shared" si="28"/>
        <v>0</v>
      </c>
      <c r="M258" s="183" t="b">
        <v>0</v>
      </c>
      <c r="N258" s="485"/>
      <c r="O258" s="486"/>
      <c r="P258" s="486"/>
      <c r="Q258" s="487"/>
      <c r="R258" s="183" t="b">
        <v>0</v>
      </c>
      <c r="S258" s="53"/>
      <c r="T258" s="55"/>
      <c r="U258" s="56"/>
      <c r="V258" s="50">
        <f t="shared" si="26"/>
        <v>0</v>
      </c>
      <c r="Y258" s="51">
        <f t="shared" si="29"/>
        <v>0</v>
      </c>
      <c r="Z258" s="51">
        <f t="shared" si="30"/>
        <v>0</v>
      </c>
      <c r="AA258" s="51">
        <f t="shared" si="31"/>
        <v>0</v>
      </c>
      <c r="AB258" s="51" t="str">
        <f t="shared" si="32"/>
        <v/>
      </c>
      <c r="AC258" s="51" t="str">
        <f t="shared" si="33"/>
        <v/>
      </c>
      <c r="AD258" s="51" t="str">
        <f t="shared" si="34"/>
        <v/>
      </c>
      <c r="AE258" s="51" t="str">
        <f t="shared" si="34"/>
        <v/>
      </c>
    </row>
    <row r="259" spans="1:31" s="51" customFormat="1" ht="33.75" customHeight="1">
      <c r="A259" s="52">
        <v>238</v>
      </c>
      <c r="B259" s="349"/>
      <c r="C259" s="350"/>
      <c r="D259" s="351"/>
      <c r="E259" s="45"/>
      <c r="F259" s="53"/>
      <c r="G259" s="53"/>
      <c r="H259" s="53"/>
      <c r="I259" s="53"/>
      <c r="J259" s="169"/>
      <c r="K259" s="162"/>
      <c r="L259" s="166">
        <f t="shared" si="28"/>
        <v>0</v>
      </c>
      <c r="M259" s="183" t="b">
        <v>0</v>
      </c>
      <c r="N259" s="485"/>
      <c r="O259" s="486"/>
      <c r="P259" s="486"/>
      <c r="Q259" s="487"/>
      <c r="R259" s="183" t="b">
        <v>0</v>
      </c>
      <c r="S259" s="53"/>
      <c r="T259" s="55"/>
      <c r="U259" s="56"/>
      <c r="V259" s="50">
        <f t="shared" si="26"/>
        <v>0</v>
      </c>
      <c r="Y259" s="51">
        <f t="shared" si="29"/>
        <v>0</v>
      </c>
      <c r="Z259" s="51">
        <f t="shared" si="30"/>
        <v>0</v>
      </c>
      <c r="AA259" s="51">
        <f t="shared" si="31"/>
        <v>0</v>
      </c>
      <c r="AB259" s="51" t="str">
        <f t="shared" si="32"/>
        <v/>
      </c>
      <c r="AC259" s="51" t="str">
        <f t="shared" si="33"/>
        <v/>
      </c>
      <c r="AD259" s="51" t="str">
        <f t="shared" si="34"/>
        <v/>
      </c>
      <c r="AE259" s="51" t="str">
        <f t="shared" si="34"/>
        <v/>
      </c>
    </row>
    <row r="260" spans="1:31" s="51" customFormat="1" ht="33.75" customHeight="1">
      <c r="A260" s="52">
        <v>239</v>
      </c>
      <c r="B260" s="349"/>
      <c r="C260" s="350"/>
      <c r="D260" s="351"/>
      <c r="E260" s="45"/>
      <c r="F260" s="53"/>
      <c r="G260" s="53"/>
      <c r="H260" s="53"/>
      <c r="I260" s="53"/>
      <c r="J260" s="169"/>
      <c r="K260" s="162"/>
      <c r="L260" s="166">
        <f t="shared" si="28"/>
        <v>0</v>
      </c>
      <c r="M260" s="183" t="b">
        <v>0</v>
      </c>
      <c r="N260" s="485"/>
      <c r="O260" s="486"/>
      <c r="P260" s="486"/>
      <c r="Q260" s="487"/>
      <c r="R260" s="183" t="b">
        <v>0</v>
      </c>
      <c r="S260" s="53"/>
      <c r="T260" s="48"/>
      <c r="U260" s="49"/>
      <c r="V260" s="50">
        <f t="shared" si="26"/>
        <v>0</v>
      </c>
      <c r="Y260" s="51">
        <f t="shared" si="29"/>
        <v>0</v>
      </c>
      <c r="Z260" s="51">
        <f t="shared" si="30"/>
        <v>0</v>
      </c>
      <c r="AA260" s="51">
        <f t="shared" si="31"/>
        <v>0</v>
      </c>
      <c r="AB260" s="51" t="str">
        <f t="shared" si="32"/>
        <v/>
      </c>
      <c r="AC260" s="51" t="str">
        <f t="shared" si="33"/>
        <v/>
      </c>
      <c r="AD260" s="51" t="str">
        <f t="shared" si="34"/>
        <v/>
      </c>
      <c r="AE260" s="51" t="str">
        <f t="shared" si="34"/>
        <v/>
      </c>
    </row>
    <row r="261" spans="1:31" s="51" customFormat="1" ht="33.75" customHeight="1">
      <c r="A261" s="52">
        <v>240</v>
      </c>
      <c r="B261" s="349"/>
      <c r="C261" s="350"/>
      <c r="D261" s="351"/>
      <c r="E261" s="45"/>
      <c r="F261" s="53"/>
      <c r="G261" s="53"/>
      <c r="H261" s="53"/>
      <c r="I261" s="53"/>
      <c r="J261" s="169"/>
      <c r="K261" s="162"/>
      <c r="L261" s="166">
        <f t="shared" si="28"/>
        <v>0</v>
      </c>
      <c r="M261" s="183" t="b">
        <v>0</v>
      </c>
      <c r="N261" s="485"/>
      <c r="O261" s="486"/>
      <c r="P261" s="486"/>
      <c r="Q261" s="487"/>
      <c r="R261" s="183" t="b">
        <v>0</v>
      </c>
      <c r="S261" s="53"/>
      <c r="T261" s="48"/>
      <c r="U261" s="49"/>
      <c r="V261" s="50">
        <f t="shared" si="26"/>
        <v>0</v>
      </c>
      <c r="Y261" s="51">
        <f t="shared" si="29"/>
        <v>0</v>
      </c>
      <c r="Z261" s="51">
        <f t="shared" si="30"/>
        <v>0</v>
      </c>
      <c r="AA261" s="51">
        <f t="shared" si="31"/>
        <v>0</v>
      </c>
      <c r="AB261" s="51" t="str">
        <f t="shared" si="32"/>
        <v/>
      </c>
      <c r="AC261" s="51" t="str">
        <f t="shared" si="33"/>
        <v/>
      </c>
      <c r="AD261" s="51" t="str">
        <f t="shared" si="34"/>
        <v/>
      </c>
      <c r="AE261" s="51" t="str">
        <f t="shared" si="34"/>
        <v/>
      </c>
    </row>
    <row r="262" spans="1:31" s="51" customFormat="1" ht="33.75" customHeight="1">
      <c r="A262" s="52">
        <v>241</v>
      </c>
      <c r="B262" s="349"/>
      <c r="C262" s="350"/>
      <c r="D262" s="351"/>
      <c r="E262" s="45"/>
      <c r="F262" s="53"/>
      <c r="G262" s="53"/>
      <c r="H262" s="53"/>
      <c r="I262" s="53"/>
      <c r="J262" s="169"/>
      <c r="K262" s="162"/>
      <c r="L262" s="57">
        <f t="shared" si="28"/>
        <v>0</v>
      </c>
      <c r="M262" s="183" t="b">
        <v>0</v>
      </c>
      <c r="N262" s="485"/>
      <c r="O262" s="486"/>
      <c r="P262" s="486"/>
      <c r="Q262" s="487"/>
      <c r="R262" s="183" t="b">
        <v>0</v>
      </c>
      <c r="S262" s="53"/>
      <c r="T262" s="48"/>
      <c r="U262" s="49"/>
      <c r="V262" s="50">
        <f t="shared" si="26"/>
        <v>0</v>
      </c>
      <c r="Y262" s="51">
        <f t="shared" si="29"/>
        <v>0</v>
      </c>
      <c r="Z262" s="51">
        <f t="shared" si="30"/>
        <v>0</v>
      </c>
      <c r="AA262" s="51">
        <f t="shared" si="31"/>
        <v>0</v>
      </c>
      <c r="AB262" s="51" t="str">
        <f t="shared" si="32"/>
        <v/>
      </c>
      <c r="AC262" s="51" t="str">
        <f t="shared" si="33"/>
        <v/>
      </c>
      <c r="AD262" s="51" t="str">
        <f t="shared" si="34"/>
        <v/>
      </c>
      <c r="AE262" s="51" t="str">
        <f t="shared" si="34"/>
        <v/>
      </c>
    </row>
    <row r="263" spans="1:31" s="51" customFormat="1" ht="33.75" customHeight="1">
      <c r="A263" s="52">
        <v>242</v>
      </c>
      <c r="B263" s="349"/>
      <c r="C263" s="350"/>
      <c r="D263" s="351"/>
      <c r="E263" s="45"/>
      <c r="F263" s="53"/>
      <c r="G263" s="53"/>
      <c r="H263" s="53"/>
      <c r="I263" s="53"/>
      <c r="J263" s="169"/>
      <c r="K263" s="162"/>
      <c r="L263" s="57">
        <f t="shared" si="28"/>
        <v>0</v>
      </c>
      <c r="M263" s="183" t="b">
        <v>0</v>
      </c>
      <c r="N263" s="485"/>
      <c r="O263" s="486"/>
      <c r="P263" s="486"/>
      <c r="Q263" s="487"/>
      <c r="R263" s="183" t="b">
        <v>0</v>
      </c>
      <c r="S263" s="53"/>
      <c r="T263" s="55"/>
      <c r="U263" s="56"/>
      <c r="V263" s="50">
        <f t="shared" si="26"/>
        <v>0</v>
      </c>
      <c r="Y263" s="51">
        <f t="shared" si="29"/>
        <v>0</v>
      </c>
      <c r="Z263" s="51">
        <f t="shared" si="30"/>
        <v>0</v>
      </c>
      <c r="AA263" s="51">
        <f t="shared" si="31"/>
        <v>0</v>
      </c>
      <c r="AB263" s="51" t="str">
        <f t="shared" si="32"/>
        <v/>
      </c>
      <c r="AC263" s="51" t="str">
        <f t="shared" si="33"/>
        <v/>
      </c>
      <c r="AD263" s="51" t="str">
        <f t="shared" si="34"/>
        <v/>
      </c>
      <c r="AE263" s="51" t="str">
        <f t="shared" si="34"/>
        <v/>
      </c>
    </row>
    <row r="264" spans="1:31" s="51" customFormat="1" ht="33.75" customHeight="1">
      <c r="A264" s="52">
        <v>243</v>
      </c>
      <c r="B264" s="349"/>
      <c r="C264" s="350"/>
      <c r="D264" s="351"/>
      <c r="E264" s="45"/>
      <c r="F264" s="53"/>
      <c r="G264" s="53"/>
      <c r="H264" s="53"/>
      <c r="I264" s="53"/>
      <c r="J264" s="169"/>
      <c r="K264" s="162"/>
      <c r="L264" s="57">
        <f t="shared" si="28"/>
        <v>0</v>
      </c>
      <c r="M264" s="183" t="b">
        <v>0</v>
      </c>
      <c r="N264" s="485"/>
      <c r="O264" s="486"/>
      <c r="P264" s="486"/>
      <c r="Q264" s="487"/>
      <c r="R264" s="183" t="b">
        <v>0</v>
      </c>
      <c r="S264" s="53"/>
      <c r="T264" s="55"/>
      <c r="U264" s="56"/>
      <c r="V264" s="50">
        <f t="shared" si="26"/>
        <v>0</v>
      </c>
      <c r="Y264" s="51">
        <f t="shared" si="29"/>
        <v>0</v>
      </c>
      <c r="Z264" s="51">
        <f t="shared" si="30"/>
        <v>0</v>
      </c>
      <c r="AA264" s="51">
        <f t="shared" si="31"/>
        <v>0</v>
      </c>
      <c r="AB264" s="51" t="str">
        <f t="shared" si="32"/>
        <v/>
      </c>
      <c r="AC264" s="51" t="str">
        <f t="shared" si="33"/>
        <v/>
      </c>
      <c r="AD264" s="51" t="str">
        <f t="shared" si="34"/>
        <v/>
      </c>
      <c r="AE264" s="51" t="str">
        <f t="shared" si="34"/>
        <v/>
      </c>
    </row>
    <row r="265" spans="1:31" s="51" customFormat="1" ht="33.75" customHeight="1">
      <c r="A265" s="52">
        <v>244</v>
      </c>
      <c r="B265" s="349"/>
      <c r="C265" s="350"/>
      <c r="D265" s="351"/>
      <c r="E265" s="45"/>
      <c r="F265" s="53"/>
      <c r="G265" s="53"/>
      <c r="H265" s="53"/>
      <c r="I265" s="53"/>
      <c r="J265" s="169"/>
      <c r="K265" s="162"/>
      <c r="L265" s="57">
        <f t="shared" si="28"/>
        <v>0</v>
      </c>
      <c r="M265" s="183" t="b">
        <v>0</v>
      </c>
      <c r="N265" s="485"/>
      <c r="O265" s="486"/>
      <c r="P265" s="486"/>
      <c r="Q265" s="487"/>
      <c r="R265" s="183" t="b">
        <v>0</v>
      </c>
      <c r="S265" s="53"/>
      <c r="T265" s="55"/>
      <c r="U265" s="56"/>
      <c r="V265" s="50">
        <f t="shared" si="26"/>
        <v>0</v>
      </c>
      <c r="Y265" s="51">
        <f t="shared" si="29"/>
        <v>0</v>
      </c>
      <c r="Z265" s="51">
        <f t="shared" si="30"/>
        <v>0</v>
      </c>
      <c r="AA265" s="51">
        <f t="shared" si="31"/>
        <v>0</v>
      </c>
      <c r="AB265" s="51" t="str">
        <f t="shared" si="32"/>
        <v/>
      </c>
      <c r="AC265" s="51" t="str">
        <f t="shared" si="33"/>
        <v/>
      </c>
      <c r="AD265" s="51" t="str">
        <f t="shared" si="34"/>
        <v/>
      </c>
      <c r="AE265" s="51" t="str">
        <f t="shared" si="34"/>
        <v/>
      </c>
    </row>
    <row r="266" spans="1:31" s="51" customFormat="1" ht="33.75" customHeight="1">
      <c r="A266" s="52">
        <v>245</v>
      </c>
      <c r="B266" s="349"/>
      <c r="C266" s="350"/>
      <c r="D266" s="351"/>
      <c r="E266" s="45"/>
      <c r="F266" s="53"/>
      <c r="G266" s="53"/>
      <c r="H266" s="53"/>
      <c r="I266" s="53"/>
      <c r="J266" s="169"/>
      <c r="K266" s="162"/>
      <c r="L266" s="57">
        <f t="shared" si="28"/>
        <v>0</v>
      </c>
      <c r="M266" s="183" t="b">
        <v>0</v>
      </c>
      <c r="N266" s="485"/>
      <c r="O266" s="486"/>
      <c r="P266" s="486"/>
      <c r="Q266" s="487"/>
      <c r="R266" s="183" t="b">
        <v>0</v>
      </c>
      <c r="S266" s="53"/>
      <c r="T266" s="55"/>
      <c r="U266" s="56"/>
      <c r="V266" s="50">
        <f t="shared" si="26"/>
        <v>0</v>
      </c>
      <c r="Y266" s="51">
        <f t="shared" si="29"/>
        <v>0</v>
      </c>
      <c r="Z266" s="51">
        <f t="shared" si="30"/>
        <v>0</v>
      </c>
      <c r="AA266" s="51">
        <f t="shared" si="31"/>
        <v>0</v>
      </c>
      <c r="AB266" s="51" t="str">
        <f t="shared" si="32"/>
        <v/>
      </c>
      <c r="AC266" s="51" t="str">
        <f t="shared" si="33"/>
        <v/>
      </c>
      <c r="AD266" s="51" t="str">
        <f t="shared" si="34"/>
        <v/>
      </c>
      <c r="AE266" s="51" t="str">
        <f t="shared" si="34"/>
        <v/>
      </c>
    </row>
    <row r="267" spans="1:31" s="51" customFormat="1" ht="33.75" customHeight="1">
      <c r="A267" s="52">
        <v>246</v>
      </c>
      <c r="B267" s="349"/>
      <c r="C267" s="350"/>
      <c r="D267" s="351"/>
      <c r="E267" s="45"/>
      <c r="F267" s="53"/>
      <c r="G267" s="53"/>
      <c r="H267" s="53"/>
      <c r="I267" s="53"/>
      <c r="J267" s="169"/>
      <c r="K267" s="162"/>
      <c r="L267" s="57">
        <f t="shared" si="28"/>
        <v>0</v>
      </c>
      <c r="M267" s="183" t="b">
        <v>0</v>
      </c>
      <c r="N267" s="485"/>
      <c r="O267" s="486"/>
      <c r="P267" s="486"/>
      <c r="Q267" s="487"/>
      <c r="R267" s="183" t="b">
        <v>0</v>
      </c>
      <c r="S267" s="53"/>
      <c r="T267" s="55"/>
      <c r="U267" s="56"/>
      <c r="V267" s="50">
        <f t="shared" si="26"/>
        <v>0</v>
      </c>
      <c r="Y267" s="51">
        <f t="shared" si="29"/>
        <v>0</v>
      </c>
      <c r="Z267" s="51">
        <f t="shared" si="30"/>
        <v>0</v>
      </c>
      <c r="AA267" s="51">
        <f t="shared" si="31"/>
        <v>0</v>
      </c>
      <c r="AB267" s="51" t="str">
        <f t="shared" si="32"/>
        <v/>
      </c>
      <c r="AC267" s="51" t="str">
        <f t="shared" si="33"/>
        <v/>
      </c>
      <c r="AD267" s="51" t="str">
        <f t="shared" si="34"/>
        <v/>
      </c>
      <c r="AE267" s="51" t="str">
        <f t="shared" si="34"/>
        <v/>
      </c>
    </row>
    <row r="268" spans="1:31" s="51" customFormat="1" ht="33.75" customHeight="1">
      <c r="A268" s="52">
        <v>247</v>
      </c>
      <c r="B268" s="349"/>
      <c r="C268" s="350"/>
      <c r="D268" s="351"/>
      <c r="E268" s="45"/>
      <c r="F268" s="53"/>
      <c r="G268" s="53"/>
      <c r="H268" s="53"/>
      <c r="I268" s="53"/>
      <c r="J268" s="169"/>
      <c r="K268" s="162"/>
      <c r="L268" s="57">
        <f t="shared" si="28"/>
        <v>0</v>
      </c>
      <c r="M268" s="183" t="b">
        <v>0</v>
      </c>
      <c r="N268" s="485"/>
      <c r="O268" s="486"/>
      <c r="P268" s="486"/>
      <c r="Q268" s="487"/>
      <c r="R268" s="183" t="b">
        <v>0</v>
      </c>
      <c r="S268" s="53"/>
      <c r="T268" s="55"/>
      <c r="U268" s="56"/>
      <c r="V268" s="50">
        <f t="shared" si="26"/>
        <v>0</v>
      </c>
      <c r="Y268" s="51">
        <f t="shared" si="29"/>
        <v>0</v>
      </c>
      <c r="Z268" s="51">
        <f t="shared" si="30"/>
        <v>0</v>
      </c>
      <c r="AA268" s="51">
        <f t="shared" si="31"/>
        <v>0</v>
      </c>
      <c r="AB268" s="51" t="str">
        <f t="shared" si="32"/>
        <v/>
      </c>
      <c r="AC268" s="51" t="str">
        <f t="shared" si="33"/>
        <v/>
      </c>
      <c r="AD268" s="51" t="str">
        <f t="shared" si="34"/>
        <v/>
      </c>
      <c r="AE268" s="51" t="str">
        <f t="shared" si="34"/>
        <v/>
      </c>
    </row>
    <row r="269" spans="1:31" s="51" customFormat="1" ht="33.75" customHeight="1">
      <c r="A269" s="52">
        <v>248</v>
      </c>
      <c r="B269" s="349"/>
      <c r="C269" s="350"/>
      <c r="D269" s="351"/>
      <c r="E269" s="45"/>
      <c r="F269" s="53"/>
      <c r="G269" s="53"/>
      <c r="H269" s="53"/>
      <c r="I269" s="53"/>
      <c r="J269" s="169"/>
      <c r="K269" s="162"/>
      <c r="L269" s="57">
        <f t="shared" si="28"/>
        <v>0</v>
      </c>
      <c r="M269" s="183" t="b">
        <v>0</v>
      </c>
      <c r="N269" s="485"/>
      <c r="O269" s="486"/>
      <c r="P269" s="486"/>
      <c r="Q269" s="487"/>
      <c r="R269" s="183" t="b">
        <v>0</v>
      </c>
      <c r="S269" s="53"/>
      <c r="T269" s="55"/>
      <c r="U269" s="56"/>
      <c r="V269" s="50">
        <f t="shared" si="26"/>
        <v>0</v>
      </c>
      <c r="Y269" s="51">
        <f t="shared" si="29"/>
        <v>0</v>
      </c>
      <c r="Z269" s="51">
        <f t="shared" si="30"/>
        <v>0</v>
      </c>
      <c r="AA269" s="51">
        <f t="shared" si="31"/>
        <v>0</v>
      </c>
      <c r="AB269" s="51" t="str">
        <f t="shared" si="32"/>
        <v/>
      </c>
      <c r="AC269" s="51" t="str">
        <f t="shared" si="33"/>
        <v/>
      </c>
      <c r="AD269" s="51" t="str">
        <f t="shared" si="34"/>
        <v/>
      </c>
      <c r="AE269" s="51" t="str">
        <f t="shared" si="34"/>
        <v/>
      </c>
    </row>
    <row r="270" spans="1:31" s="51" customFormat="1" ht="33.75" customHeight="1">
      <c r="A270" s="52">
        <v>249</v>
      </c>
      <c r="B270" s="349"/>
      <c r="C270" s="350"/>
      <c r="D270" s="351"/>
      <c r="E270" s="45"/>
      <c r="F270" s="53"/>
      <c r="G270" s="53"/>
      <c r="H270" s="53"/>
      <c r="I270" s="53"/>
      <c r="J270" s="169"/>
      <c r="K270" s="162"/>
      <c r="L270" s="57">
        <f t="shared" si="28"/>
        <v>0</v>
      </c>
      <c r="M270" s="183" t="b">
        <v>0</v>
      </c>
      <c r="N270" s="485"/>
      <c r="O270" s="486"/>
      <c r="P270" s="486"/>
      <c r="Q270" s="487"/>
      <c r="R270" s="183" t="b">
        <v>0</v>
      </c>
      <c r="S270" s="53"/>
      <c r="T270" s="55"/>
      <c r="U270" s="56"/>
      <c r="V270" s="50">
        <f t="shared" si="26"/>
        <v>0</v>
      </c>
      <c r="Y270" s="51">
        <f t="shared" si="29"/>
        <v>0</v>
      </c>
      <c r="Z270" s="51">
        <f t="shared" si="30"/>
        <v>0</v>
      </c>
      <c r="AA270" s="51">
        <f t="shared" si="31"/>
        <v>0</v>
      </c>
      <c r="AB270" s="51" t="str">
        <f t="shared" si="32"/>
        <v/>
      </c>
      <c r="AC270" s="51" t="str">
        <f t="shared" si="33"/>
        <v/>
      </c>
      <c r="AD270" s="51" t="str">
        <f t="shared" si="34"/>
        <v/>
      </c>
      <c r="AE270" s="51" t="str">
        <f t="shared" si="34"/>
        <v/>
      </c>
    </row>
    <row r="271" spans="1:31" s="51" customFormat="1" ht="33.75" customHeight="1">
      <c r="A271" s="52">
        <v>250</v>
      </c>
      <c r="B271" s="349"/>
      <c r="C271" s="350"/>
      <c r="D271" s="351"/>
      <c r="E271" s="45"/>
      <c r="F271" s="53"/>
      <c r="G271" s="53"/>
      <c r="H271" s="53"/>
      <c r="I271" s="53"/>
      <c r="J271" s="169"/>
      <c r="K271" s="162"/>
      <c r="L271" s="57">
        <f t="shared" si="28"/>
        <v>0</v>
      </c>
      <c r="M271" s="183" t="b">
        <v>0</v>
      </c>
      <c r="N271" s="485"/>
      <c r="O271" s="486"/>
      <c r="P271" s="486"/>
      <c r="Q271" s="487"/>
      <c r="R271" s="183" t="b">
        <v>0</v>
      </c>
      <c r="S271" s="53"/>
      <c r="T271" s="55"/>
      <c r="U271" s="56"/>
      <c r="V271" s="50">
        <f t="shared" si="26"/>
        <v>0</v>
      </c>
      <c r="Y271" s="51">
        <f t="shared" si="29"/>
        <v>0</v>
      </c>
      <c r="Z271" s="51">
        <f t="shared" si="30"/>
        <v>0</v>
      </c>
      <c r="AA271" s="51">
        <f t="shared" si="31"/>
        <v>0</v>
      </c>
      <c r="AB271" s="51" t="str">
        <f t="shared" si="32"/>
        <v/>
      </c>
      <c r="AC271" s="51" t="str">
        <f t="shared" si="33"/>
        <v/>
      </c>
      <c r="AD271" s="51" t="str">
        <f t="shared" si="34"/>
        <v/>
      </c>
      <c r="AE271" s="51" t="str">
        <f t="shared" si="34"/>
        <v/>
      </c>
    </row>
    <row r="272" spans="1:31" s="51" customFormat="1" ht="33.75" customHeight="1">
      <c r="A272" s="52">
        <v>251</v>
      </c>
      <c r="B272" s="349"/>
      <c r="C272" s="350"/>
      <c r="D272" s="351"/>
      <c r="E272" s="45"/>
      <c r="F272" s="53"/>
      <c r="G272" s="53"/>
      <c r="H272" s="53"/>
      <c r="I272" s="53"/>
      <c r="J272" s="169"/>
      <c r="K272" s="162"/>
      <c r="L272" s="57">
        <f t="shared" si="28"/>
        <v>0</v>
      </c>
      <c r="M272" s="183" t="b">
        <v>0</v>
      </c>
      <c r="N272" s="485"/>
      <c r="O272" s="486"/>
      <c r="P272" s="486"/>
      <c r="Q272" s="487"/>
      <c r="R272" s="183" t="b">
        <v>0</v>
      </c>
      <c r="S272" s="53"/>
      <c r="T272" s="55"/>
      <c r="U272" s="56"/>
      <c r="V272" s="50">
        <f t="shared" si="26"/>
        <v>0</v>
      </c>
      <c r="Y272" s="51">
        <f t="shared" si="29"/>
        <v>0</v>
      </c>
      <c r="Z272" s="51">
        <f t="shared" si="30"/>
        <v>0</v>
      </c>
      <c r="AA272" s="51">
        <f t="shared" si="31"/>
        <v>0</v>
      </c>
      <c r="AB272" s="51" t="str">
        <f t="shared" si="32"/>
        <v/>
      </c>
      <c r="AC272" s="51" t="str">
        <f t="shared" si="33"/>
        <v/>
      </c>
      <c r="AD272" s="51" t="str">
        <f t="shared" si="34"/>
        <v/>
      </c>
      <c r="AE272" s="51" t="str">
        <f t="shared" si="34"/>
        <v/>
      </c>
    </row>
    <row r="273" spans="1:31" s="51" customFormat="1" ht="33.75" customHeight="1">
      <c r="A273" s="52">
        <v>252</v>
      </c>
      <c r="B273" s="349"/>
      <c r="C273" s="350"/>
      <c r="D273" s="351"/>
      <c r="E273" s="45"/>
      <c r="F273" s="53"/>
      <c r="G273" s="53"/>
      <c r="H273" s="53"/>
      <c r="I273" s="53"/>
      <c r="J273" s="169"/>
      <c r="K273" s="162"/>
      <c r="L273" s="57">
        <f t="shared" si="28"/>
        <v>0</v>
      </c>
      <c r="M273" s="183" t="b">
        <v>0</v>
      </c>
      <c r="N273" s="485"/>
      <c r="O273" s="486"/>
      <c r="P273" s="486"/>
      <c r="Q273" s="487"/>
      <c r="R273" s="183" t="b">
        <v>0</v>
      </c>
      <c r="S273" s="53"/>
      <c r="T273" s="55"/>
      <c r="U273" s="56"/>
      <c r="V273" s="50">
        <f t="shared" si="26"/>
        <v>0</v>
      </c>
      <c r="Y273" s="51">
        <f t="shared" si="29"/>
        <v>0</v>
      </c>
      <c r="Z273" s="51">
        <f t="shared" si="30"/>
        <v>0</v>
      </c>
      <c r="AA273" s="51">
        <f t="shared" si="31"/>
        <v>0</v>
      </c>
      <c r="AB273" s="51" t="str">
        <f t="shared" si="32"/>
        <v/>
      </c>
      <c r="AC273" s="51" t="str">
        <f t="shared" si="33"/>
        <v/>
      </c>
      <c r="AD273" s="51" t="str">
        <f t="shared" si="34"/>
        <v/>
      </c>
      <c r="AE273" s="51" t="str">
        <f t="shared" si="34"/>
        <v/>
      </c>
    </row>
    <row r="274" spans="1:31" s="51" customFormat="1" ht="33.75" customHeight="1">
      <c r="A274" s="52">
        <v>253</v>
      </c>
      <c r="B274" s="349"/>
      <c r="C274" s="350"/>
      <c r="D274" s="351"/>
      <c r="E274" s="45"/>
      <c r="F274" s="53"/>
      <c r="G274" s="53"/>
      <c r="H274" s="53"/>
      <c r="I274" s="53"/>
      <c r="J274" s="169"/>
      <c r="K274" s="162"/>
      <c r="L274" s="57">
        <f t="shared" si="28"/>
        <v>0</v>
      </c>
      <c r="M274" s="183" t="b">
        <v>0</v>
      </c>
      <c r="N274" s="485"/>
      <c r="O274" s="486"/>
      <c r="P274" s="486"/>
      <c r="Q274" s="487"/>
      <c r="R274" s="183" t="b">
        <v>0</v>
      </c>
      <c r="S274" s="53"/>
      <c r="T274" s="55"/>
      <c r="U274" s="56"/>
      <c r="V274" s="50">
        <f t="shared" si="26"/>
        <v>0</v>
      </c>
      <c r="Y274" s="51">
        <f t="shared" si="29"/>
        <v>0</v>
      </c>
      <c r="Z274" s="51">
        <f t="shared" si="30"/>
        <v>0</v>
      </c>
      <c r="AA274" s="51">
        <f t="shared" si="31"/>
        <v>0</v>
      </c>
      <c r="AB274" s="51" t="str">
        <f t="shared" si="32"/>
        <v/>
      </c>
      <c r="AC274" s="51" t="str">
        <f t="shared" si="33"/>
        <v/>
      </c>
      <c r="AD274" s="51" t="str">
        <f t="shared" si="34"/>
        <v/>
      </c>
      <c r="AE274" s="51" t="str">
        <f t="shared" si="34"/>
        <v/>
      </c>
    </row>
    <row r="275" spans="1:31" s="51" customFormat="1" ht="33.75" customHeight="1">
      <c r="A275" s="52">
        <v>254</v>
      </c>
      <c r="B275" s="349"/>
      <c r="C275" s="350"/>
      <c r="D275" s="351"/>
      <c r="E275" s="45"/>
      <c r="F275" s="53"/>
      <c r="G275" s="53"/>
      <c r="H275" s="53"/>
      <c r="I275" s="53"/>
      <c r="J275" s="169"/>
      <c r="K275" s="162"/>
      <c r="L275" s="57">
        <f t="shared" si="28"/>
        <v>0</v>
      </c>
      <c r="M275" s="183" t="b">
        <v>0</v>
      </c>
      <c r="N275" s="485"/>
      <c r="O275" s="486"/>
      <c r="P275" s="486"/>
      <c r="Q275" s="487"/>
      <c r="R275" s="183" t="b">
        <v>0</v>
      </c>
      <c r="S275" s="53"/>
      <c r="T275" s="55"/>
      <c r="U275" s="56"/>
      <c r="V275" s="50">
        <f t="shared" si="26"/>
        <v>0</v>
      </c>
      <c r="Y275" s="51">
        <f t="shared" si="29"/>
        <v>0</v>
      </c>
      <c r="Z275" s="51">
        <f t="shared" si="30"/>
        <v>0</v>
      </c>
      <c r="AA275" s="51">
        <f t="shared" si="31"/>
        <v>0</v>
      </c>
      <c r="AB275" s="51" t="str">
        <f t="shared" si="32"/>
        <v/>
      </c>
      <c r="AC275" s="51" t="str">
        <f t="shared" si="33"/>
        <v/>
      </c>
      <c r="AD275" s="51" t="str">
        <f t="shared" si="34"/>
        <v/>
      </c>
      <c r="AE275" s="51" t="str">
        <f t="shared" si="34"/>
        <v/>
      </c>
    </row>
    <row r="276" spans="1:31" s="51" customFormat="1" ht="33.75" customHeight="1">
      <c r="A276" s="52">
        <v>255</v>
      </c>
      <c r="B276" s="349"/>
      <c r="C276" s="350"/>
      <c r="D276" s="351"/>
      <c r="E276" s="45"/>
      <c r="F276" s="53"/>
      <c r="G276" s="53"/>
      <c r="H276" s="53"/>
      <c r="I276" s="53"/>
      <c r="J276" s="169"/>
      <c r="K276" s="162"/>
      <c r="L276" s="57">
        <f t="shared" si="28"/>
        <v>0</v>
      </c>
      <c r="M276" s="183" t="b">
        <v>0</v>
      </c>
      <c r="N276" s="485"/>
      <c r="O276" s="486"/>
      <c r="P276" s="486"/>
      <c r="Q276" s="487"/>
      <c r="R276" s="183" t="b">
        <v>0</v>
      </c>
      <c r="S276" s="53"/>
      <c r="T276" s="55"/>
      <c r="U276" s="56"/>
      <c r="V276" s="50">
        <f t="shared" si="26"/>
        <v>0</v>
      </c>
      <c r="Y276" s="51">
        <f t="shared" si="29"/>
        <v>0</v>
      </c>
      <c r="Z276" s="51">
        <f t="shared" si="30"/>
        <v>0</v>
      </c>
      <c r="AA276" s="51">
        <f t="shared" si="31"/>
        <v>0</v>
      </c>
      <c r="AB276" s="51" t="str">
        <f t="shared" si="32"/>
        <v/>
      </c>
      <c r="AC276" s="51" t="str">
        <f t="shared" si="33"/>
        <v/>
      </c>
      <c r="AD276" s="51" t="str">
        <f t="shared" si="34"/>
        <v/>
      </c>
      <c r="AE276" s="51" t="str">
        <f t="shared" si="34"/>
        <v/>
      </c>
    </row>
    <row r="277" spans="1:31" s="51" customFormat="1" ht="33.75" customHeight="1">
      <c r="A277" s="52">
        <v>256</v>
      </c>
      <c r="B277" s="349"/>
      <c r="C277" s="350"/>
      <c r="D277" s="351"/>
      <c r="E277" s="45"/>
      <c r="F277" s="53"/>
      <c r="G277" s="53"/>
      <c r="H277" s="53"/>
      <c r="I277" s="53"/>
      <c r="J277" s="169"/>
      <c r="K277" s="162"/>
      <c r="L277" s="57">
        <f t="shared" si="28"/>
        <v>0</v>
      </c>
      <c r="M277" s="183" t="b">
        <v>0</v>
      </c>
      <c r="N277" s="485"/>
      <c r="O277" s="486"/>
      <c r="P277" s="486"/>
      <c r="Q277" s="487"/>
      <c r="R277" s="183" t="b">
        <v>0</v>
      </c>
      <c r="S277" s="53"/>
      <c r="T277" s="55"/>
      <c r="U277" s="56"/>
      <c r="V277" s="50">
        <f t="shared" si="26"/>
        <v>0</v>
      </c>
      <c r="Y277" s="51">
        <f t="shared" si="29"/>
        <v>0</v>
      </c>
      <c r="Z277" s="51">
        <f t="shared" si="30"/>
        <v>0</v>
      </c>
      <c r="AA277" s="51">
        <f t="shared" si="31"/>
        <v>0</v>
      </c>
      <c r="AB277" s="51" t="str">
        <f t="shared" si="32"/>
        <v/>
      </c>
      <c r="AC277" s="51" t="str">
        <f t="shared" si="33"/>
        <v/>
      </c>
      <c r="AD277" s="51" t="str">
        <f t="shared" si="34"/>
        <v/>
      </c>
      <c r="AE277" s="51" t="str">
        <f t="shared" si="34"/>
        <v/>
      </c>
    </row>
    <row r="278" spans="1:31" s="51" customFormat="1" ht="33.75" customHeight="1">
      <c r="A278" s="52">
        <v>257</v>
      </c>
      <c r="B278" s="349"/>
      <c r="C278" s="350"/>
      <c r="D278" s="351"/>
      <c r="E278" s="45"/>
      <c r="F278" s="53"/>
      <c r="G278" s="53"/>
      <c r="H278" s="53"/>
      <c r="I278" s="53"/>
      <c r="J278" s="169"/>
      <c r="K278" s="162"/>
      <c r="L278" s="57">
        <f t="shared" si="28"/>
        <v>0</v>
      </c>
      <c r="M278" s="183" t="b">
        <v>0</v>
      </c>
      <c r="N278" s="485"/>
      <c r="O278" s="486"/>
      <c r="P278" s="486"/>
      <c r="Q278" s="487"/>
      <c r="R278" s="183" t="b">
        <v>0</v>
      </c>
      <c r="S278" s="53"/>
      <c r="T278" s="55"/>
      <c r="U278" s="56"/>
      <c r="V278" s="50">
        <f t="shared" ref="V278:V421" si="35">MAX(F278:I278)</f>
        <v>0</v>
      </c>
      <c r="Y278" s="51">
        <f t="shared" si="29"/>
        <v>0</v>
      </c>
      <c r="Z278" s="51">
        <f t="shared" si="30"/>
        <v>0</v>
      </c>
      <c r="AA278" s="51">
        <f t="shared" si="31"/>
        <v>0</v>
      </c>
      <c r="AB278" s="51" t="str">
        <f t="shared" si="32"/>
        <v/>
      </c>
      <c r="AC278" s="51" t="str">
        <f t="shared" si="33"/>
        <v/>
      </c>
      <c r="AD278" s="51" t="str">
        <f t="shared" si="34"/>
        <v/>
      </c>
      <c r="AE278" s="51" t="str">
        <f t="shared" ref="AE278" si="36">IF(I278="","",IF($E278="男",1,IF($E278="女",2,"")))</f>
        <v/>
      </c>
    </row>
    <row r="279" spans="1:31" s="51" customFormat="1" ht="33.75" customHeight="1">
      <c r="A279" s="52">
        <v>258</v>
      </c>
      <c r="B279" s="349"/>
      <c r="C279" s="350"/>
      <c r="D279" s="351"/>
      <c r="E279" s="45"/>
      <c r="F279" s="53"/>
      <c r="G279" s="53"/>
      <c r="H279" s="53"/>
      <c r="I279" s="53"/>
      <c r="J279" s="169"/>
      <c r="K279" s="162"/>
      <c r="L279" s="57">
        <f t="shared" ref="L279:L421" si="37">COUNT(F279:I279)</f>
        <v>0</v>
      </c>
      <c r="M279" s="183" t="b">
        <v>0</v>
      </c>
      <c r="N279" s="485"/>
      <c r="O279" s="486"/>
      <c r="P279" s="486"/>
      <c r="Q279" s="487"/>
      <c r="R279" s="183" t="b">
        <v>0</v>
      </c>
      <c r="S279" s="53"/>
      <c r="T279" s="55"/>
      <c r="U279" s="56"/>
      <c r="V279" s="50">
        <f t="shared" si="35"/>
        <v>0</v>
      </c>
      <c r="Y279" s="51">
        <f t="shared" ref="Y279:Y421" si="38">MAX(F279:I279)</f>
        <v>0</v>
      </c>
      <c r="Z279" s="51">
        <f t="shared" ref="Z279:Z342" si="39">COUNTA(F279:I279)</f>
        <v>0</v>
      </c>
      <c r="AA279" s="51">
        <f t="shared" ref="AA279:AA342" si="40">COUNTA($J279)</f>
        <v>0</v>
      </c>
      <c r="AB279" s="51" t="str">
        <f t="shared" ref="AB279:AB342" si="41">IF(F279="","",IF($E279="男",1,IF($E279="女",2,"")))</f>
        <v/>
      </c>
      <c r="AC279" s="51" t="str">
        <f t="shared" ref="AC279:AC342" si="42">IF(G279="","",IF($E279="男",1,IF($E279="女",2,"")))</f>
        <v/>
      </c>
      <c r="AD279" s="51" t="str">
        <f t="shared" ref="AD279:AE342" si="43">IF(H279="","",IF($E279="男",1,IF($E279="女",2,"")))</f>
        <v/>
      </c>
      <c r="AE279" s="51" t="str">
        <f t="shared" si="43"/>
        <v/>
      </c>
    </row>
    <row r="280" spans="1:31" s="51" customFormat="1" ht="33.75" customHeight="1">
      <c r="A280" s="52">
        <v>259</v>
      </c>
      <c r="B280" s="349"/>
      <c r="C280" s="350"/>
      <c r="D280" s="351"/>
      <c r="E280" s="45"/>
      <c r="F280" s="53"/>
      <c r="G280" s="53"/>
      <c r="H280" s="53"/>
      <c r="I280" s="53"/>
      <c r="J280" s="169"/>
      <c r="K280" s="162"/>
      <c r="L280" s="57">
        <f t="shared" si="37"/>
        <v>0</v>
      </c>
      <c r="M280" s="183" t="b">
        <v>0</v>
      </c>
      <c r="N280" s="485"/>
      <c r="O280" s="486"/>
      <c r="P280" s="486"/>
      <c r="Q280" s="487"/>
      <c r="R280" s="183" t="b">
        <v>0</v>
      </c>
      <c r="S280" s="53"/>
      <c r="T280" s="55"/>
      <c r="U280" s="56"/>
      <c r="V280" s="50">
        <f t="shared" si="35"/>
        <v>0</v>
      </c>
      <c r="Y280" s="51">
        <f t="shared" si="38"/>
        <v>0</v>
      </c>
      <c r="Z280" s="51">
        <f t="shared" si="39"/>
        <v>0</v>
      </c>
      <c r="AA280" s="51">
        <f t="shared" si="40"/>
        <v>0</v>
      </c>
      <c r="AB280" s="51" t="str">
        <f t="shared" si="41"/>
        <v/>
      </c>
      <c r="AC280" s="51" t="str">
        <f t="shared" si="42"/>
        <v/>
      </c>
      <c r="AD280" s="51" t="str">
        <f t="shared" si="43"/>
        <v/>
      </c>
      <c r="AE280" s="51" t="str">
        <f t="shared" si="43"/>
        <v/>
      </c>
    </row>
    <row r="281" spans="1:31" s="51" customFormat="1" ht="33.75" customHeight="1">
      <c r="A281" s="52">
        <v>260</v>
      </c>
      <c r="B281" s="349"/>
      <c r="C281" s="350"/>
      <c r="D281" s="351"/>
      <c r="E281" s="45"/>
      <c r="F281" s="53"/>
      <c r="G281" s="53"/>
      <c r="H281" s="53"/>
      <c r="I281" s="53"/>
      <c r="J281" s="169"/>
      <c r="K281" s="162"/>
      <c r="L281" s="57">
        <f t="shared" si="37"/>
        <v>0</v>
      </c>
      <c r="M281" s="183" t="b">
        <v>0</v>
      </c>
      <c r="N281" s="485"/>
      <c r="O281" s="486"/>
      <c r="P281" s="486"/>
      <c r="Q281" s="487"/>
      <c r="R281" s="183" t="b">
        <v>0</v>
      </c>
      <c r="S281" s="53"/>
      <c r="T281" s="55"/>
      <c r="U281" s="56"/>
      <c r="V281" s="50">
        <f t="shared" si="35"/>
        <v>0</v>
      </c>
      <c r="Y281" s="51">
        <f t="shared" si="38"/>
        <v>0</v>
      </c>
      <c r="Z281" s="51">
        <f t="shared" si="39"/>
        <v>0</v>
      </c>
      <c r="AA281" s="51">
        <f t="shared" si="40"/>
        <v>0</v>
      </c>
      <c r="AB281" s="51" t="str">
        <f t="shared" si="41"/>
        <v/>
      </c>
      <c r="AC281" s="51" t="str">
        <f t="shared" si="42"/>
        <v/>
      </c>
      <c r="AD281" s="51" t="str">
        <f t="shared" si="43"/>
        <v/>
      </c>
      <c r="AE281" s="51" t="str">
        <f t="shared" si="43"/>
        <v/>
      </c>
    </row>
    <row r="282" spans="1:31" s="51" customFormat="1" ht="33.75" customHeight="1">
      <c r="A282" s="52">
        <v>261</v>
      </c>
      <c r="B282" s="349"/>
      <c r="C282" s="350"/>
      <c r="D282" s="351"/>
      <c r="E282" s="45"/>
      <c r="F282" s="53"/>
      <c r="G282" s="53"/>
      <c r="H282" s="53"/>
      <c r="I282" s="53"/>
      <c r="J282" s="169"/>
      <c r="K282" s="162"/>
      <c r="L282" s="57">
        <f t="shared" si="37"/>
        <v>0</v>
      </c>
      <c r="M282" s="183" t="b">
        <v>0</v>
      </c>
      <c r="N282" s="485"/>
      <c r="O282" s="486"/>
      <c r="P282" s="486"/>
      <c r="Q282" s="487"/>
      <c r="R282" s="183" t="b">
        <v>0</v>
      </c>
      <c r="S282" s="53"/>
      <c r="T282" s="55"/>
      <c r="U282" s="56"/>
      <c r="V282" s="50">
        <f t="shared" si="35"/>
        <v>0</v>
      </c>
      <c r="Y282" s="51">
        <f t="shared" si="38"/>
        <v>0</v>
      </c>
      <c r="Z282" s="51">
        <f t="shared" si="39"/>
        <v>0</v>
      </c>
      <c r="AA282" s="51">
        <f t="shared" si="40"/>
        <v>0</v>
      </c>
      <c r="AB282" s="51" t="str">
        <f t="shared" si="41"/>
        <v/>
      </c>
      <c r="AC282" s="51" t="str">
        <f t="shared" si="42"/>
        <v/>
      </c>
      <c r="AD282" s="51" t="str">
        <f t="shared" si="43"/>
        <v/>
      </c>
      <c r="AE282" s="51" t="str">
        <f t="shared" si="43"/>
        <v/>
      </c>
    </row>
    <row r="283" spans="1:31" s="51" customFormat="1" ht="33.75" customHeight="1">
      <c r="A283" s="52">
        <v>262</v>
      </c>
      <c r="B283" s="349"/>
      <c r="C283" s="350"/>
      <c r="D283" s="351"/>
      <c r="E283" s="45"/>
      <c r="F283" s="53"/>
      <c r="G283" s="53"/>
      <c r="H283" s="53"/>
      <c r="I283" s="53"/>
      <c r="J283" s="169"/>
      <c r="K283" s="162"/>
      <c r="L283" s="57">
        <f t="shared" si="37"/>
        <v>0</v>
      </c>
      <c r="M283" s="183" t="b">
        <v>0</v>
      </c>
      <c r="N283" s="485"/>
      <c r="O283" s="486"/>
      <c r="P283" s="486"/>
      <c r="Q283" s="487"/>
      <c r="R283" s="183" t="b">
        <v>0</v>
      </c>
      <c r="S283" s="53"/>
      <c r="T283" s="55"/>
      <c r="U283" s="56"/>
      <c r="V283" s="50">
        <f t="shared" si="35"/>
        <v>0</v>
      </c>
      <c r="Y283" s="51">
        <f t="shared" si="38"/>
        <v>0</v>
      </c>
      <c r="Z283" s="51">
        <f t="shared" si="39"/>
        <v>0</v>
      </c>
      <c r="AA283" s="51">
        <f t="shared" si="40"/>
        <v>0</v>
      </c>
      <c r="AB283" s="51" t="str">
        <f t="shared" si="41"/>
        <v/>
      </c>
      <c r="AC283" s="51" t="str">
        <f t="shared" si="42"/>
        <v/>
      </c>
      <c r="AD283" s="51" t="str">
        <f t="shared" si="43"/>
        <v/>
      </c>
      <c r="AE283" s="51" t="str">
        <f t="shared" si="43"/>
        <v/>
      </c>
    </row>
    <row r="284" spans="1:31" s="51" customFormat="1" ht="33.75" customHeight="1">
      <c r="A284" s="52">
        <v>263</v>
      </c>
      <c r="B284" s="349"/>
      <c r="C284" s="350"/>
      <c r="D284" s="351"/>
      <c r="E284" s="45"/>
      <c r="F284" s="53"/>
      <c r="G284" s="53"/>
      <c r="H284" s="53"/>
      <c r="I284" s="53"/>
      <c r="J284" s="169"/>
      <c r="K284" s="162"/>
      <c r="L284" s="57">
        <f t="shared" si="37"/>
        <v>0</v>
      </c>
      <c r="M284" s="183" t="b">
        <v>0</v>
      </c>
      <c r="N284" s="485"/>
      <c r="O284" s="486"/>
      <c r="P284" s="486"/>
      <c r="Q284" s="487"/>
      <c r="R284" s="183" t="b">
        <v>0</v>
      </c>
      <c r="S284" s="53"/>
      <c r="T284" s="55"/>
      <c r="U284" s="56"/>
      <c r="V284" s="50">
        <f t="shared" si="35"/>
        <v>0</v>
      </c>
      <c r="Y284" s="51">
        <f t="shared" si="38"/>
        <v>0</v>
      </c>
      <c r="Z284" s="51">
        <f t="shared" si="39"/>
        <v>0</v>
      </c>
      <c r="AA284" s="51">
        <f t="shared" si="40"/>
        <v>0</v>
      </c>
      <c r="AB284" s="51" t="str">
        <f t="shared" si="41"/>
        <v/>
      </c>
      <c r="AC284" s="51" t="str">
        <f t="shared" si="42"/>
        <v/>
      </c>
      <c r="AD284" s="51" t="str">
        <f t="shared" si="43"/>
        <v/>
      </c>
      <c r="AE284" s="51" t="str">
        <f t="shared" si="43"/>
        <v/>
      </c>
    </row>
    <row r="285" spans="1:31" s="51" customFormat="1" ht="33.75" customHeight="1">
      <c r="A285" s="52">
        <v>264</v>
      </c>
      <c r="B285" s="349"/>
      <c r="C285" s="350"/>
      <c r="D285" s="351"/>
      <c r="E285" s="45"/>
      <c r="F285" s="53"/>
      <c r="G285" s="53"/>
      <c r="H285" s="53"/>
      <c r="I285" s="53"/>
      <c r="J285" s="169"/>
      <c r="K285" s="162"/>
      <c r="L285" s="57">
        <f t="shared" si="37"/>
        <v>0</v>
      </c>
      <c r="M285" s="183" t="b">
        <v>0</v>
      </c>
      <c r="N285" s="485"/>
      <c r="O285" s="486"/>
      <c r="P285" s="486"/>
      <c r="Q285" s="487"/>
      <c r="R285" s="183" t="b">
        <v>0</v>
      </c>
      <c r="S285" s="53"/>
      <c r="T285" s="55"/>
      <c r="U285" s="56"/>
      <c r="V285" s="50">
        <f t="shared" si="35"/>
        <v>0</v>
      </c>
      <c r="Y285" s="51">
        <f t="shared" si="38"/>
        <v>0</v>
      </c>
      <c r="Z285" s="51">
        <f t="shared" si="39"/>
        <v>0</v>
      </c>
      <c r="AA285" s="51">
        <f t="shared" si="40"/>
        <v>0</v>
      </c>
      <c r="AB285" s="51" t="str">
        <f t="shared" si="41"/>
        <v/>
      </c>
      <c r="AC285" s="51" t="str">
        <f t="shared" si="42"/>
        <v/>
      </c>
      <c r="AD285" s="51" t="str">
        <f t="shared" si="43"/>
        <v/>
      </c>
      <c r="AE285" s="51" t="str">
        <f t="shared" si="43"/>
        <v/>
      </c>
    </row>
    <row r="286" spans="1:31" s="51" customFormat="1" ht="33.75" customHeight="1">
      <c r="A286" s="52">
        <v>265</v>
      </c>
      <c r="B286" s="349"/>
      <c r="C286" s="350"/>
      <c r="D286" s="351"/>
      <c r="E286" s="45"/>
      <c r="F286" s="53"/>
      <c r="G286" s="53"/>
      <c r="H286" s="53"/>
      <c r="I286" s="53"/>
      <c r="J286" s="169"/>
      <c r="K286" s="162"/>
      <c r="L286" s="57">
        <f t="shared" si="37"/>
        <v>0</v>
      </c>
      <c r="M286" s="183" t="b">
        <v>0</v>
      </c>
      <c r="N286" s="485"/>
      <c r="O286" s="486"/>
      <c r="P286" s="486"/>
      <c r="Q286" s="487"/>
      <c r="R286" s="183" t="b">
        <v>0</v>
      </c>
      <c r="S286" s="53"/>
      <c r="T286" s="55"/>
      <c r="U286" s="56"/>
      <c r="V286" s="50">
        <f t="shared" si="35"/>
        <v>0</v>
      </c>
      <c r="Y286" s="51">
        <f t="shared" si="38"/>
        <v>0</v>
      </c>
      <c r="Z286" s="51">
        <f t="shared" si="39"/>
        <v>0</v>
      </c>
      <c r="AA286" s="51">
        <f t="shared" si="40"/>
        <v>0</v>
      </c>
      <c r="AB286" s="51" t="str">
        <f t="shared" si="41"/>
        <v/>
      </c>
      <c r="AC286" s="51" t="str">
        <f t="shared" si="42"/>
        <v/>
      </c>
      <c r="AD286" s="51" t="str">
        <f t="shared" si="43"/>
        <v/>
      </c>
      <c r="AE286" s="51" t="str">
        <f t="shared" si="43"/>
        <v/>
      </c>
    </row>
    <row r="287" spans="1:31" s="51" customFormat="1" ht="33.75" customHeight="1">
      <c r="A287" s="52">
        <v>266</v>
      </c>
      <c r="B287" s="349"/>
      <c r="C287" s="350"/>
      <c r="D287" s="351"/>
      <c r="E287" s="45"/>
      <c r="F287" s="53"/>
      <c r="G287" s="53"/>
      <c r="H287" s="53"/>
      <c r="I287" s="53"/>
      <c r="J287" s="169"/>
      <c r="K287" s="162"/>
      <c r="L287" s="57">
        <f t="shared" si="37"/>
        <v>0</v>
      </c>
      <c r="M287" s="183" t="b">
        <v>0</v>
      </c>
      <c r="N287" s="485"/>
      <c r="O287" s="486"/>
      <c r="P287" s="486"/>
      <c r="Q287" s="487"/>
      <c r="R287" s="183" t="b">
        <v>0</v>
      </c>
      <c r="S287" s="53"/>
      <c r="T287" s="55"/>
      <c r="U287" s="56"/>
      <c r="V287" s="50">
        <f t="shared" si="35"/>
        <v>0</v>
      </c>
      <c r="Y287" s="51">
        <f t="shared" si="38"/>
        <v>0</v>
      </c>
      <c r="Z287" s="51">
        <f t="shared" si="39"/>
        <v>0</v>
      </c>
      <c r="AA287" s="51">
        <f t="shared" si="40"/>
        <v>0</v>
      </c>
      <c r="AB287" s="51" t="str">
        <f t="shared" si="41"/>
        <v/>
      </c>
      <c r="AC287" s="51" t="str">
        <f t="shared" si="42"/>
        <v/>
      </c>
      <c r="AD287" s="51" t="str">
        <f t="shared" si="43"/>
        <v/>
      </c>
      <c r="AE287" s="51" t="str">
        <f t="shared" si="43"/>
        <v/>
      </c>
    </row>
    <row r="288" spans="1:31" s="51" customFormat="1" ht="33.75" customHeight="1">
      <c r="A288" s="52">
        <v>267</v>
      </c>
      <c r="B288" s="349"/>
      <c r="C288" s="350"/>
      <c r="D288" s="351"/>
      <c r="E288" s="45"/>
      <c r="F288" s="53"/>
      <c r="G288" s="53"/>
      <c r="H288" s="53"/>
      <c r="I288" s="53"/>
      <c r="J288" s="169"/>
      <c r="K288" s="162"/>
      <c r="L288" s="57">
        <f t="shared" si="37"/>
        <v>0</v>
      </c>
      <c r="M288" s="183" t="b">
        <v>0</v>
      </c>
      <c r="N288" s="485"/>
      <c r="O288" s="486"/>
      <c r="P288" s="486"/>
      <c r="Q288" s="487"/>
      <c r="R288" s="183" t="b">
        <v>0</v>
      </c>
      <c r="S288" s="53"/>
      <c r="T288" s="55"/>
      <c r="U288" s="56"/>
      <c r="V288" s="50">
        <f t="shared" si="35"/>
        <v>0</v>
      </c>
      <c r="Y288" s="51">
        <f t="shared" si="38"/>
        <v>0</v>
      </c>
      <c r="Z288" s="51">
        <f t="shared" si="39"/>
        <v>0</v>
      </c>
      <c r="AA288" s="51">
        <f t="shared" si="40"/>
        <v>0</v>
      </c>
      <c r="AB288" s="51" t="str">
        <f t="shared" si="41"/>
        <v/>
      </c>
      <c r="AC288" s="51" t="str">
        <f t="shared" si="42"/>
        <v/>
      </c>
      <c r="AD288" s="51" t="str">
        <f t="shared" si="43"/>
        <v/>
      </c>
      <c r="AE288" s="51" t="str">
        <f t="shared" si="43"/>
        <v/>
      </c>
    </row>
    <row r="289" spans="1:31" s="51" customFormat="1" ht="33.75" customHeight="1">
      <c r="A289" s="52">
        <v>268</v>
      </c>
      <c r="B289" s="349"/>
      <c r="C289" s="350"/>
      <c r="D289" s="351"/>
      <c r="E289" s="45"/>
      <c r="F289" s="53"/>
      <c r="G289" s="53"/>
      <c r="H289" s="53"/>
      <c r="I289" s="53"/>
      <c r="J289" s="169"/>
      <c r="K289" s="162"/>
      <c r="L289" s="57">
        <f t="shared" si="37"/>
        <v>0</v>
      </c>
      <c r="M289" s="183" t="b">
        <v>0</v>
      </c>
      <c r="N289" s="485"/>
      <c r="O289" s="486"/>
      <c r="P289" s="486"/>
      <c r="Q289" s="487"/>
      <c r="R289" s="183" t="b">
        <v>0</v>
      </c>
      <c r="S289" s="53"/>
      <c r="T289" s="55"/>
      <c r="U289" s="56"/>
      <c r="V289" s="50">
        <f t="shared" si="35"/>
        <v>0</v>
      </c>
      <c r="Y289" s="51">
        <f t="shared" si="38"/>
        <v>0</v>
      </c>
      <c r="Z289" s="51">
        <f t="shared" si="39"/>
        <v>0</v>
      </c>
      <c r="AA289" s="51">
        <f t="shared" si="40"/>
        <v>0</v>
      </c>
      <c r="AB289" s="51" t="str">
        <f t="shared" si="41"/>
        <v/>
      </c>
      <c r="AC289" s="51" t="str">
        <f t="shared" si="42"/>
        <v/>
      </c>
      <c r="AD289" s="51" t="str">
        <f t="shared" si="43"/>
        <v/>
      </c>
      <c r="AE289" s="51" t="str">
        <f t="shared" si="43"/>
        <v/>
      </c>
    </row>
    <row r="290" spans="1:31" s="51" customFormat="1" ht="33.75" customHeight="1">
      <c r="A290" s="52">
        <v>269</v>
      </c>
      <c r="B290" s="349"/>
      <c r="C290" s="350"/>
      <c r="D290" s="351"/>
      <c r="E290" s="45"/>
      <c r="F290" s="53"/>
      <c r="G290" s="53"/>
      <c r="H290" s="53"/>
      <c r="I290" s="53"/>
      <c r="J290" s="169"/>
      <c r="K290" s="162"/>
      <c r="L290" s="57">
        <f t="shared" si="37"/>
        <v>0</v>
      </c>
      <c r="M290" s="183" t="b">
        <v>0</v>
      </c>
      <c r="N290" s="485"/>
      <c r="O290" s="486"/>
      <c r="P290" s="486"/>
      <c r="Q290" s="487"/>
      <c r="R290" s="183" t="b">
        <v>0</v>
      </c>
      <c r="S290" s="53"/>
      <c r="T290" s="55"/>
      <c r="U290" s="56"/>
      <c r="V290" s="50">
        <f t="shared" si="35"/>
        <v>0</v>
      </c>
      <c r="Y290" s="51">
        <f t="shared" si="38"/>
        <v>0</v>
      </c>
      <c r="Z290" s="51">
        <f t="shared" si="39"/>
        <v>0</v>
      </c>
      <c r="AA290" s="51">
        <f t="shared" si="40"/>
        <v>0</v>
      </c>
      <c r="AB290" s="51" t="str">
        <f t="shared" si="41"/>
        <v/>
      </c>
      <c r="AC290" s="51" t="str">
        <f t="shared" si="42"/>
        <v/>
      </c>
      <c r="AD290" s="51" t="str">
        <f t="shared" si="43"/>
        <v/>
      </c>
      <c r="AE290" s="51" t="str">
        <f t="shared" si="43"/>
        <v/>
      </c>
    </row>
    <row r="291" spans="1:31" s="51" customFormat="1" ht="33.75" customHeight="1">
      <c r="A291" s="52">
        <v>270</v>
      </c>
      <c r="B291" s="349"/>
      <c r="C291" s="350"/>
      <c r="D291" s="351"/>
      <c r="E291" s="45"/>
      <c r="F291" s="53"/>
      <c r="G291" s="53"/>
      <c r="H291" s="53"/>
      <c r="I291" s="53"/>
      <c r="J291" s="169"/>
      <c r="K291" s="162"/>
      <c r="L291" s="57">
        <f t="shared" si="37"/>
        <v>0</v>
      </c>
      <c r="M291" s="183" t="b">
        <v>0</v>
      </c>
      <c r="N291" s="485"/>
      <c r="O291" s="486"/>
      <c r="P291" s="486"/>
      <c r="Q291" s="487"/>
      <c r="R291" s="183" t="b">
        <v>0</v>
      </c>
      <c r="S291" s="53"/>
      <c r="T291" s="55"/>
      <c r="U291" s="56"/>
      <c r="V291" s="50">
        <f t="shared" si="35"/>
        <v>0</v>
      </c>
      <c r="Y291" s="51">
        <f t="shared" si="38"/>
        <v>0</v>
      </c>
      <c r="Z291" s="51">
        <f t="shared" si="39"/>
        <v>0</v>
      </c>
      <c r="AA291" s="51">
        <f t="shared" si="40"/>
        <v>0</v>
      </c>
      <c r="AB291" s="51" t="str">
        <f t="shared" si="41"/>
        <v/>
      </c>
      <c r="AC291" s="51" t="str">
        <f t="shared" si="42"/>
        <v/>
      </c>
      <c r="AD291" s="51" t="str">
        <f t="shared" si="43"/>
        <v/>
      </c>
      <c r="AE291" s="51" t="str">
        <f t="shared" si="43"/>
        <v/>
      </c>
    </row>
    <row r="292" spans="1:31" s="51" customFormat="1" ht="33.75" customHeight="1">
      <c r="A292" s="52">
        <v>271</v>
      </c>
      <c r="B292" s="349"/>
      <c r="C292" s="350"/>
      <c r="D292" s="351"/>
      <c r="E292" s="45"/>
      <c r="F292" s="53"/>
      <c r="G292" s="53"/>
      <c r="H292" s="53"/>
      <c r="I292" s="53"/>
      <c r="J292" s="169"/>
      <c r="K292" s="162"/>
      <c r="L292" s="57">
        <f t="shared" si="37"/>
        <v>0</v>
      </c>
      <c r="M292" s="183" t="b">
        <v>0</v>
      </c>
      <c r="N292" s="485"/>
      <c r="O292" s="486"/>
      <c r="P292" s="486"/>
      <c r="Q292" s="487"/>
      <c r="R292" s="183" t="b">
        <v>0</v>
      </c>
      <c r="S292" s="53"/>
      <c r="T292" s="55"/>
      <c r="U292" s="56"/>
      <c r="V292" s="50">
        <f t="shared" si="35"/>
        <v>0</v>
      </c>
      <c r="Y292" s="51">
        <f t="shared" si="38"/>
        <v>0</v>
      </c>
      <c r="Z292" s="51">
        <f t="shared" si="39"/>
        <v>0</v>
      </c>
      <c r="AA292" s="51">
        <f t="shared" si="40"/>
        <v>0</v>
      </c>
      <c r="AB292" s="51" t="str">
        <f t="shared" si="41"/>
        <v/>
      </c>
      <c r="AC292" s="51" t="str">
        <f t="shared" si="42"/>
        <v/>
      </c>
      <c r="AD292" s="51" t="str">
        <f t="shared" si="43"/>
        <v/>
      </c>
      <c r="AE292" s="51" t="str">
        <f t="shared" si="43"/>
        <v/>
      </c>
    </row>
    <row r="293" spans="1:31" s="51" customFormat="1" ht="33.75" customHeight="1">
      <c r="A293" s="52">
        <v>272</v>
      </c>
      <c r="B293" s="349"/>
      <c r="C293" s="350"/>
      <c r="D293" s="351"/>
      <c r="E293" s="45"/>
      <c r="F293" s="53"/>
      <c r="G293" s="53"/>
      <c r="H293" s="53"/>
      <c r="I293" s="53"/>
      <c r="J293" s="169"/>
      <c r="K293" s="162"/>
      <c r="L293" s="57">
        <f t="shared" si="37"/>
        <v>0</v>
      </c>
      <c r="M293" s="183" t="b">
        <v>0</v>
      </c>
      <c r="N293" s="485"/>
      <c r="O293" s="486"/>
      <c r="P293" s="486"/>
      <c r="Q293" s="487"/>
      <c r="R293" s="183" t="b">
        <v>0</v>
      </c>
      <c r="S293" s="53"/>
      <c r="T293" s="48"/>
      <c r="U293" s="49"/>
      <c r="V293" s="50">
        <f t="shared" si="35"/>
        <v>0</v>
      </c>
      <c r="Y293" s="51">
        <f t="shared" si="38"/>
        <v>0</v>
      </c>
      <c r="Z293" s="51">
        <f t="shared" si="39"/>
        <v>0</v>
      </c>
      <c r="AA293" s="51">
        <f t="shared" si="40"/>
        <v>0</v>
      </c>
      <c r="AB293" s="51" t="str">
        <f t="shared" si="41"/>
        <v/>
      </c>
      <c r="AC293" s="51" t="str">
        <f t="shared" si="42"/>
        <v/>
      </c>
      <c r="AD293" s="51" t="str">
        <f t="shared" si="43"/>
        <v/>
      </c>
      <c r="AE293" s="51" t="str">
        <f t="shared" si="43"/>
        <v/>
      </c>
    </row>
    <row r="294" spans="1:31" s="51" customFormat="1" ht="33.75" customHeight="1">
      <c r="A294" s="52">
        <v>273</v>
      </c>
      <c r="B294" s="349"/>
      <c r="C294" s="350"/>
      <c r="D294" s="351"/>
      <c r="E294" s="45"/>
      <c r="F294" s="53"/>
      <c r="G294" s="53"/>
      <c r="H294" s="53"/>
      <c r="I294" s="53"/>
      <c r="J294" s="169"/>
      <c r="K294" s="162"/>
      <c r="L294" s="57">
        <f t="shared" si="37"/>
        <v>0</v>
      </c>
      <c r="M294" s="183" t="b">
        <v>0</v>
      </c>
      <c r="N294" s="485"/>
      <c r="O294" s="486"/>
      <c r="P294" s="486"/>
      <c r="Q294" s="487"/>
      <c r="R294" s="183" t="b">
        <v>0</v>
      </c>
      <c r="S294" s="53"/>
      <c r="T294" s="48"/>
      <c r="U294" s="49"/>
      <c r="V294" s="50">
        <f t="shared" si="35"/>
        <v>0</v>
      </c>
      <c r="Y294" s="51">
        <f t="shared" si="38"/>
        <v>0</v>
      </c>
      <c r="Z294" s="51">
        <f t="shared" si="39"/>
        <v>0</v>
      </c>
      <c r="AA294" s="51">
        <f t="shared" si="40"/>
        <v>0</v>
      </c>
      <c r="AB294" s="51" t="str">
        <f t="shared" si="41"/>
        <v/>
      </c>
      <c r="AC294" s="51" t="str">
        <f t="shared" si="42"/>
        <v/>
      </c>
      <c r="AD294" s="51" t="str">
        <f t="shared" si="43"/>
        <v/>
      </c>
      <c r="AE294" s="51" t="str">
        <f t="shared" si="43"/>
        <v/>
      </c>
    </row>
    <row r="295" spans="1:31" s="51" customFormat="1" ht="33.75" customHeight="1">
      <c r="A295" s="52">
        <v>274</v>
      </c>
      <c r="B295" s="349"/>
      <c r="C295" s="350"/>
      <c r="D295" s="351"/>
      <c r="E295" s="45"/>
      <c r="F295" s="53"/>
      <c r="G295" s="53"/>
      <c r="H295" s="53"/>
      <c r="I295" s="53"/>
      <c r="J295" s="169"/>
      <c r="K295" s="162"/>
      <c r="L295" s="57">
        <f t="shared" si="37"/>
        <v>0</v>
      </c>
      <c r="M295" s="183" t="b">
        <v>0</v>
      </c>
      <c r="N295" s="485"/>
      <c r="O295" s="486"/>
      <c r="P295" s="486"/>
      <c r="Q295" s="487"/>
      <c r="R295" s="183" t="b">
        <v>0</v>
      </c>
      <c r="S295" s="53"/>
      <c r="T295" s="48"/>
      <c r="U295" s="49"/>
      <c r="V295" s="50">
        <f t="shared" si="35"/>
        <v>0</v>
      </c>
      <c r="Y295" s="51">
        <f t="shared" si="38"/>
        <v>0</v>
      </c>
      <c r="Z295" s="51">
        <f t="shared" si="39"/>
        <v>0</v>
      </c>
      <c r="AA295" s="51">
        <f t="shared" si="40"/>
        <v>0</v>
      </c>
      <c r="AB295" s="51" t="str">
        <f t="shared" si="41"/>
        <v/>
      </c>
      <c r="AC295" s="51" t="str">
        <f t="shared" si="42"/>
        <v/>
      </c>
      <c r="AD295" s="51" t="str">
        <f t="shared" si="43"/>
        <v/>
      </c>
      <c r="AE295" s="51" t="str">
        <f t="shared" si="43"/>
        <v/>
      </c>
    </row>
    <row r="296" spans="1:31" s="51" customFormat="1" ht="33.75" customHeight="1">
      <c r="A296" s="52">
        <v>275</v>
      </c>
      <c r="B296" s="349"/>
      <c r="C296" s="350"/>
      <c r="D296" s="351"/>
      <c r="E296" s="45"/>
      <c r="F296" s="53"/>
      <c r="G296" s="53"/>
      <c r="H296" s="53"/>
      <c r="I296" s="53"/>
      <c r="J296" s="169"/>
      <c r="K296" s="162"/>
      <c r="L296" s="57">
        <f t="shared" si="37"/>
        <v>0</v>
      </c>
      <c r="M296" s="183" t="b">
        <v>0</v>
      </c>
      <c r="N296" s="485"/>
      <c r="O296" s="486"/>
      <c r="P296" s="486"/>
      <c r="Q296" s="487"/>
      <c r="R296" s="183" t="b">
        <v>0</v>
      </c>
      <c r="S296" s="53"/>
      <c r="T296" s="48"/>
      <c r="U296" s="49"/>
      <c r="V296" s="50">
        <f t="shared" si="35"/>
        <v>0</v>
      </c>
      <c r="Y296" s="51">
        <f t="shared" si="38"/>
        <v>0</v>
      </c>
      <c r="Z296" s="51">
        <f t="shared" si="39"/>
        <v>0</v>
      </c>
      <c r="AA296" s="51">
        <f t="shared" si="40"/>
        <v>0</v>
      </c>
      <c r="AB296" s="51" t="str">
        <f t="shared" si="41"/>
        <v/>
      </c>
      <c r="AC296" s="51" t="str">
        <f t="shared" si="42"/>
        <v/>
      </c>
      <c r="AD296" s="51" t="str">
        <f t="shared" si="43"/>
        <v/>
      </c>
      <c r="AE296" s="51" t="str">
        <f t="shared" si="43"/>
        <v/>
      </c>
    </row>
    <row r="297" spans="1:31" s="51" customFormat="1" ht="33.75" customHeight="1">
      <c r="A297" s="52">
        <v>276</v>
      </c>
      <c r="B297" s="349"/>
      <c r="C297" s="350"/>
      <c r="D297" s="351"/>
      <c r="E297" s="45"/>
      <c r="F297" s="53"/>
      <c r="G297" s="53"/>
      <c r="H297" s="53"/>
      <c r="I297" s="53"/>
      <c r="J297" s="169"/>
      <c r="K297" s="162"/>
      <c r="L297" s="57">
        <f t="shared" si="37"/>
        <v>0</v>
      </c>
      <c r="M297" s="183" t="b">
        <v>0</v>
      </c>
      <c r="N297" s="485"/>
      <c r="O297" s="486"/>
      <c r="P297" s="486"/>
      <c r="Q297" s="487"/>
      <c r="R297" s="183" t="b">
        <v>0</v>
      </c>
      <c r="S297" s="53"/>
      <c r="T297" s="48"/>
      <c r="U297" s="49"/>
      <c r="V297" s="50">
        <f t="shared" si="35"/>
        <v>0</v>
      </c>
      <c r="Y297" s="51">
        <f t="shared" si="38"/>
        <v>0</v>
      </c>
      <c r="Z297" s="51">
        <f t="shared" si="39"/>
        <v>0</v>
      </c>
      <c r="AA297" s="51">
        <f t="shared" si="40"/>
        <v>0</v>
      </c>
      <c r="AB297" s="51" t="str">
        <f t="shared" si="41"/>
        <v/>
      </c>
      <c r="AC297" s="51" t="str">
        <f t="shared" si="42"/>
        <v/>
      </c>
      <c r="AD297" s="51" t="str">
        <f t="shared" si="43"/>
        <v/>
      </c>
      <c r="AE297" s="51" t="str">
        <f t="shared" si="43"/>
        <v/>
      </c>
    </row>
    <row r="298" spans="1:31" s="51" customFormat="1" ht="33.75" customHeight="1">
      <c r="A298" s="52">
        <v>277</v>
      </c>
      <c r="B298" s="349"/>
      <c r="C298" s="350"/>
      <c r="D298" s="351"/>
      <c r="E298" s="45"/>
      <c r="F298" s="53"/>
      <c r="G298" s="53"/>
      <c r="H298" s="53"/>
      <c r="I298" s="53"/>
      <c r="J298" s="169"/>
      <c r="K298" s="162"/>
      <c r="L298" s="57">
        <f t="shared" si="37"/>
        <v>0</v>
      </c>
      <c r="M298" s="183" t="b">
        <v>0</v>
      </c>
      <c r="N298" s="485"/>
      <c r="O298" s="486"/>
      <c r="P298" s="486"/>
      <c r="Q298" s="487"/>
      <c r="R298" s="183" t="b">
        <v>0</v>
      </c>
      <c r="S298" s="53"/>
      <c r="T298" s="48"/>
      <c r="U298" s="49"/>
      <c r="V298" s="50">
        <f t="shared" si="35"/>
        <v>0</v>
      </c>
      <c r="Y298" s="51">
        <f t="shared" si="38"/>
        <v>0</v>
      </c>
      <c r="Z298" s="51">
        <f t="shared" si="39"/>
        <v>0</v>
      </c>
      <c r="AA298" s="51">
        <f t="shared" si="40"/>
        <v>0</v>
      </c>
      <c r="AB298" s="51" t="str">
        <f t="shared" si="41"/>
        <v/>
      </c>
      <c r="AC298" s="51" t="str">
        <f t="shared" si="42"/>
        <v/>
      </c>
      <c r="AD298" s="51" t="str">
        <f t="shared" si="43"/>
        <v/>
      </c>
      <c r="AE298" s="51" t="str">
        <f t="shared" si="43"/>
        <v/>
      </c>
    </row>
    <row r="299" spans="1:31" s="51" customFormat="1" ht="33.75" customHeight="1">
      <c r="A299" s="52">
        <v>278</v>
      </c>
      <c r="B299" s="349"/>
      <c r="C299" s="350"/>
      <c r="D299" s="351"/>
      <c r="E299" s="45"/>
      <c r="F299" s="53"/>
      <c r="G299" s="53"/>
      <c r="H299" s="53"/>
      <c r="I299" s="53"/>
      <c r="J299" s="169"/>
      <c r="K299" s="162"/>
      <c r="L299" s="57">
        <f t="shared" si="37"/>
        <v>0</v>
      </c>
      <c r="M299" s="183" t="b">
        <v>0</v>
      </c>
      <c r="N299" s="485"/>
      <c r="O299" s="486"/>
      <c r="P299" s="486"/>
      <c r="Q299" s="487"/>
      <c r="R299" s="183" t="b">
        <v>0</v>
      </c>
      <c r="S299" s="53"/>
      <c r="T299" s="48"/>
      <c r="U299" s="49"/>
      <c r="V299" s="50">
        <f t="shared" si="35"/>
        <v>0</v>
      </c>
      <c r="Y299" s="51">
        <f t="shared" si="38"/>
        <v>0</v>
      </c>
      <c r="Z299" s="51">
        <f t="shared" si="39"/>
        <v>0</v>
      </c>
      <c r="AA299" s="51">
        <f t="shared" si="40"/>
        <v>0</v>
      </c>
      <c r="AB299" s="51" t="str">
        <f t="shared" si="41"/>
        <v/>
      </c>
      <c r="AC299" s="51" t="str">
        <f t="shared" si="42"/>
        <v/>
      </c>
      <c r="AD299" s="51" t="str">
        <f t="shared" si="43"/>
        <v/>
      </c>
      <c r="AE299" s="51" t="str">
        <f t="shared" si="43"/>
        <v/>
      </c>
    </row>
    <row r="300" spans="1:31" s="51" customFormat="1" ht="33.75" customHeight="1">
      <c r="A300" s="52">
        <v>279</v>
      </c>
      <c r="B300" s="349"/>
      <c r="C300" s="350"/>
      <c r="D300" s="351"/>
      <c r="E300" s="45"/>
      <c r="F300" s="53"/>
      <c r="G300" s="53"/>
      <c r="H300" s="53"/>
      <c r="I300" s="53"/>
      <c r="J300" s="169"/>
      <c r="K300" s="162"/>
      <c r="L300" s="57">
        <f t="shared" si="37"/>
        <v>0</v>
      </c>
      <c r="M300" s="183" t="b">
        <v>0</v>
      </c>
      <c r="N300" s="485"/>
      <c r="O300" s="486"/>
      <c r="P300" s="486"/>
      <c r="Q300" s="487"/>
      <c r="R300" s="183" t="b">
        <v>0</v>
      </c>
      <c r="S300" s="53"/>
      <c r="T300" s="48"/>
      <c r="U300" s="49"/>
      <c r="V300" s="50">
        <f t="shared" si="35"/>
        <v>0</v>
      </c>
      <c r="Y300" s="51">
        <f t="shared" si="38"/>
        <v>0</v>
      </c>
      <c r="Z300" s="51">
        <f t="shared" si="39"/>
        <v>0</v>
      </c>
      <c r="AA300" s="51">
        <f t="shared" si="40"/>
        <v>0</v>
      </c>
      <c r="AB300" s="51" t="str">
        <f t="shared" si="41"/>
        <v/>
      </c>
      <c r="AC300" s="51" t="str">
        <f t="shared" si="42"/>
        <v/>
      </c>
      <c r="AD300" s="51" t="str">
        <f t="shared" si="43"/>
        <v/>
      </c>
      <c r="AE300" s="51" t="str">
        <f t="shared" si="43"/>
        <v/>
      </c>
    </row>
    <row r="301" spans="1:31" s="51" customFormat="1" ht="33.75" customHeight="1">
      <c r="A301" s="52">
        <v>280</v>
      </c>
      <c r="B301" s="349"/>
      <c r="C301" s="350"/>
      <c r="D301" s="351"/>
      <c r="E301" s="45"/>
      <c r="F301" s="53"/>
      <c r="G301" s="53"/>
      <c r="H301" s="53"/>
      <c r="I301" s="53"/>
      <c r="J301" s="169"/>
      <c r="K301" s="162"/>
      <c r="L301" s="57"/>
      <c r="M301" s="183" t="b">
        <v>0</v>
      </c>
      <c r="N301" s="349"/>
      <c r="O301" s="350"/>
      <c r="P301" s="350"/>
      <c r="Q301" s="351"/>
      <c r="R301" s="183" t="b">
        <v>0</v>
      </c>
      <c r="S301" s="53"/>
      <c r="T301" s="48"/>
      <c r="U301" s="49"/>
      <c r="V301" s="50"/>
      <c r="Y301" s="51">
        <f t="shared" si="38"/>
        <v>0</v>
      </c>
      <c r="Z301" s="51">
        <f t="shared" si="39"/>
        <v>0</v>
      </c>
      <c r="AA301" s="51">
        <f t="shared" si="40"/>
        <v>0</v>
      </c>
      <c r="AB301" s="51" t="str">
        <f t="shared" si="41"/>
        <v/>
      </c>
      <c r="AC301" s="51" t="str">
        <f t="shared" si="42"/>
        <v/>
      </c>
      <c r="AD301" s="51" t="str">
        <f t="shared" si="43"/>
        <v/>
      </c>
      <c r="AE301" s="51" t="str">
        <f t="shared" si="43"/>
        <v/>
      </c>
    </row>
    <row r="302" spans="1:31" s="51" customFormat="1" ht="33.75" customHeight="1">
      <c r="A302" s="52">
        <v>281</v>
      </c>
      <c r="B302" s="349"/>
      <c r="C302" s="350"/>
      <c r="D302" s="351"/>
      <c r="E302" s="45"/>
      <c r="F302" s="53"/>
      <c r="G302" s="53"/>
      <c r="H302" s="53"/>
      <c r="I302" s="53"/>
      <c r="J302" s="169"/>
      <c r="K302" s="162"/>
      <c r="L302" s="57"/>
      <c r="M302" s="183" t="b">
        <v>0</v>
      </c>
      <c r="N302" s="349"/>
      <c r="O302" s="350"/>
      <c r="P302" s="350"/>
      <c r="Q302" s="351"/>
      <c r="R302" s="183" t="b">
        <v>0</v>
      </c>
      <c r="S302" s="53"/>
      <c r="T302" s="48"/>
      <c r="U302" s="49"/>
      <c r="V302" s="50"/>
      <c r="Y302" s="51">
        <f t="shared" si="38"/>
        <v>0</v>
      </c>
      <c r="Z302" s="51">
        <f t="shared" si="39"/>
        <v>0</v>
      </c>
      <c r="AA302" s="51">
        <f t="shared" si="40"/>
        <v>0</v>
      </c>
      <c r="AB302" s="51" t="str">
        <f t="shared" si="41"/>
        <v/>
      </c>
      <c r="AC302" s="51" t="str">
        <f t="shared" si="42"/>
        <v/>
      </c>
      <c r="AD302" s="51" t="str">
        <f t="shared" si="43"/>
        <v/>
      </c>
      <c r="AE302" s="51" t="str">
        <f t="shared" si="43"/>
        <v/>
      </c>
    </row>
    <row r="303" spans="1:31" s="51" customFormat="1" ht="33.75" customHeight="1">
      <c r="A303" s="52">
        <v>282</v>
      </c>
      <c r="B303" s="349"/>
      <c r="C303" s="350"/>
      <c r="D303" s="351"/>
      <c r="E303" s="45"/>
      <c r="F303" s="53"/>
      <c r="G303" s="53"/>
      <c r="H303" s="53"/>
      <c r="I303" s="53"/>
      <c r="J303" s="169"/>
      <c r="K303" s="162"/>
      <c r="L303" s="57"/>
      <c r="M303" s="183" t="b">
        <v>0</v>
      </c>
      <c r="N303" s="349"/>
      <c r="O303" s="350"/>
      <c r="P303" s="350"/>
      <c r="Q303" s="351"/>
      <c r="R303" s="183" t="b">
        <v>0</v>
      </c>
      <c r="S303" s="53"/>
      <c r="T303" s="48"/>
      <c r="U303" s="49"/>
      <c r="V303" s="50"/>
      <c r="Y303" s="51">
        <f t="shared" si="38"/>
        <v>0</v>
      </c>
      <c r="Z303" s="51">
        <f t="shared" si="39"/>
        <v>0</v>
      </c>
      <c r="AA303" s="51">
        <f t="shared" si="40"/>
        <v>0</v>
      </c>
      <c r="AB303" s="51" t="str">
        <f t="shared" si="41"/>
        <v/>
      </c>
      <c r="AC303" s="51" t="str">
        <f t="shared" si="42"/>
        <v/>
      </c>
      <c r="AD303" s="51" t="str">
        <f t="shared" si="43"/>
        <v/>
      </c>
      <c r="AE303" s="51" t="str">
        <f t="shared" si="43"/>
        <v/>
      </c>
    </row>
    <row r="304" spans="1:31" s="51" customFormat="1" ht="33.75" customHeight="1">
      <c r="A304" s="52">
        <v>283</v>
      </c>
      <c r="B304" s="349"/>
      <c r="C304" s="350"/>
      <c r="D304" s="351"/>
      <c r="E304" s="45"/>
      <c r="F304" s="53"/>
      <c r="G304" s="53"/>
      <c r="H304" s="53"/>
      <c r="I304" s="53"/>
      <c r="J304" s="169"/>
      <c r="K304" s="162"/>
      <c r="L304" s="57"/>
      <c r="M304" s="183" t="b">
        <v>0</v>
      </c>
      <c r="N304" s="349"/>
      <c r="O304" s="350"/>
      <c r="P304" s="350"/>
      <c r="Q304" s="351"/>
      <c r="R304" s="183" t="b">
        <v>0</v>
      </c>
      <c r="S304" s="53"/>
      <c r="T304" s="48"/>
      <c r="U304" s="49"/>
      <c r="V304" s="50"/>
      <c r="Y304" s="51">
        <f t="shared" si="38"/>
        <v>0</v>
      </c>
      <c r="Z304" s="51">
        <f t="shared" si="39"/>
        <v>0</v>
      </c>
      <c r="AA304" s="51">
        <f t="shared" si="40"/>
        <v>0</v>
      </c>
      <c r="AB304" s="51" t="str">
        <f t="shared" si="41"/>
        <v/>
      </c>
      <c r="AC304" s="51" t="str">
        <f t="shared" si="42"/>
        <v/>
      </c>
      <c r="AD304" s="51" t="str">
        <f t="shared" si="43"/>
        <v/>
      </c>
      <c r="AE304" s="51" t="str">
        <f t="shared" si="43"/>
        <v/>
      </c>
    </row>
    <row r="305" spans="1:31" s="51" customFormat="1" ht="33.75" customHeight="1">
      <c r="A305" s="52">
        <v>284</v>
      </c>
      <c r="B305" s="349"/>
      <c r="C305" s="350"/>
      <c r="D305" s="351"/>
      <c r="E305" s="45"/>
      <c r="F305" s="53"/>
      <c r="G305" s="53"/>
      <c r="H305" s="53"/>
      <c r="I305" s="53"/>
      <c r="J305" s="169"/>
      <c r="K305" s="162"/>
      <c r="L305" s="57"/>
      <c r="M305" s="183" t="b">
        <v>0</v>
      </c>
      <c r="N305" s="349"/>
      <c r="O305" s="350"/>
      <c r="P305" s="350"/>
      <c r="Q305" s="351"/>
      <c r="R305" s="183" t="b">
        <v>0</v>
      </c>
      <c r="S305" s="53"/>
      <c r="T305" s="48"/>
      <c r="U305" s="49"/>
      <c r="V305" s="50"/>
      <c r="Y305" s="51">
        <f t="shared" si="38"/>
        <v>0</v>
      </c>
      <c r="Z305" s="51">
        <f t="shared" si="39"/>
        <v>0</v>
      </c>
      <c r="AA305" s="51">
        <f t="shared" si="40"/>
        <v>0</v>
      </c>
      <c r="AB305" s="51" t="str">
        <f t="shared" si="41"/>
        <v/>
      </c>
      <c r="AC305" s="51" t="str">
        <f t="shared" si="42"/>
        <v/>
      </c>
      <c r="AD305" s="51" t="str">
        <f t="shared" si="43"/>
        <v/>
      </c>
      <c r="AE305" s="51" t="str">
        <f t="shared" si="43"/>
        <v/>
      </c>
    </row>
    <row r="306" spans="1:31" s="51" customFormat="1" ht="33.75" customHeight="1">
      <c r="A306" s="52">
        <v>285</v>
      </c>
      <c r="B306" s="349"/>
      <c r="C306" s="350"/>
      <c r="D306" s="351"/>
      <c r="E306" s="45"/>
      <c r="F306" s="53"/>
      <c r="G306" s="53"/>
      <c r="H306" s="53"/>
      <c r="I306" s="53"/>
      <c r="J306" s="169"/>
      <c r="K306" s="162"/>
      <c r="L306" s="57"/>
      <c r="M306" s="183" t="b">
        <v>0</v>
      </c>
      <c r="N306" s="349"/>
      <c r="O306" s="350"/>
      <c r="P306" s="350"/>
      <c r="Q306" s="351"/>
      <c r="R306" s="183" t="b">
        <v>0</v>
      </c>
      <c r="S306" s="53"/>
      <c r="T306" s="48"/>
      <c r="U306" s="49"/>
      <c r="V306" s="50"/>
      <c r="Y306" s="51">
        <f t="shared" si="38"/>
        <v>0</v>
      </c>
      <c r="Z306" s="51">
        <f t="shared" si="39"/>
        <v>0</v>
      </c>
      <c r="AA306" s="51">
        <f t="shared" si="40"/>
        <v>0</v>
      </c>
      <c r="AB306" s="51" t="str">
        <f t="shared" si="41"/>
        <v/>
      </c>
      <c r="AC306" s="51" t="str">
        <f t="shared" si="42"/>
        <v/>
      </c>
      <c r="AD306" s="51" t="str">
        <f t="shared" si="43"/>
        <v/>
      </c>
      <c r="AE306" s="51" t="str">
        <f t="shared" si="43"/>
        <v/>
      </c>
    </row>
    <row r="307" spans="1:31" s="51" customFormat="1" ht="33.75" customHeight="1">
      <c r="A307" s="52">
        <v>286</v>
      </c>
      <c r="B307" s="349"/>
      <c r="C307" s="350"/>
      <c r="D307" s="351"/>
      <c r="E307" s="45"/>
      <c r="F307" s="53"/>
      <c r="G307" s="53"/>
      <c r="H307" s="53"/>
      <c r="I307" s="53"/>
      <c r="J307" s="169"/>
      <c r="K307" s="162"/>
      <c r="L307" s="57"/>
      <c r="M307" s="183" t="b">
        <v>0</v>
      </c>
      <c r="N307" s="349"/>
      <c r="O307" s="350"/>
      <c r="P307" s="350"/>
      <c r="Q307" s="351"/>
      <c r="R307" s="183" t="b">
        <v>0</v>
      </c>
      <c r="S307" s="53"/>
      <c r="T307" s="48"/>
      <c r="U307" s="49"/>
      <c r="V307" s="50"/>
      <c r="Y307" s="51">
        <f t="shared" si="38"/>
        <v>0</v>
      </c>
      <c r="Z307" s="51">
        <f t="shared" si="39"/>
        <v>0</v>
      </c>
      <c r="AA307" s="51">
        <f t="shared" si="40"/>
        <v>0</v>
      </c>
      <c r="AB307" s="51" t="str">
        <f t="shared" si="41"/>
        <v/>
      </c>
      <c r="AC307" s="51" t="str">
        <f t="shared" si="42"/>
        <v/>
      </c>
      <c r="AD307" s="51" t="str">
        <f t="shared" si="43"/>
        <v/>
      </c>
      <c r="AE307" s="51" t="str">
        <f t="shared" si="43"/>
        <v/>
      </c>
    </row>
    <row r="308" spans="1:31" s="51" customFormat="1" ht="33.75" customHeight="1">
      <c r="A308" s="52">
        <v>287</v>
      </c>
      <c r="B308" s="349"/>
      <c r="C308" s="350"/>
      <c r="D308" s="351"/>
      <c r="E308" s="45"/>
      <c r="F308" s="53"/>
      <c r="G308" s="53"/>
      <c r="H308" s="53"/>
      <c r="I308" s="53"/>
      <c r="J308" s="169"/>
      <c r="K308" s="162"/>
      <c r="L308" s="57"/>
      <c r="M308" s="183" t="b">
        <v>0</v>
      </c>
      <c r="N308" s="349"/>
      <c r="O308" s="350"/>
      <c r="P308" s="350"/>
      <c r="Q308" s="351"/>
      <c r="R308" s="183" t="b">
        <v>0</v>
      </c>
      <c r="S308" s="53"/>
      <c r="T308" s="48"/>
      <c r="U308" s="49"/>
      <c r="V308" s="50"/>
      <c r="Y308" s="51">
        <f t="shared" si="38"/>
        <v>0</v>
      </c>
      <c r="Z308" s="51">
        <f t="shared" si="39"/>
        <v>0</v>
      </c>
      <c r="AA308" s="51">
        <f t="shared" si="40"/>
        <v>0</v>
      </c>
      <c r="AB308" s="51" t="str">
        <f t="shared" si="41"/>
        <v/>
      </c>
      <c r="AC308" s="51" t="str">
        <f t="shared" si="42"/>
        <v/>
      </c>
      <c r="AD308" s="51" t="str">
        <f t="shared" si="43"/>
        <v/>
      </c>
      <c r="AE308" s="51" t="str">
        <f t="shared" si="43"/>
        <v/>
      </c>
    </row>
    <row r="309" spans="1:31" s="51" customFormat="1" ht="33.75" customHeight="1">
      <c r="A309" s="52">
        <v>288</v>
      </c>
      <c r="B309" s="349"/>
      <c r="C309" s="350"/>
      <c r="D309" s="351"/>
      <c r="E309" s="45"/>
      <c r="F309" s="53"/>
      <c r="G309" s="53"/>
      <c r="H309" s="53"/>
      <c r="I309" s="53"/>
      <c r="J309" s="169"/>
      <c r="K309" s="162"/>
      <c r="L309" s="57"/>
      <c r="M309" s="183" t="b">
        <v>0</v>
      </c>
      <c r="N309" s="349"/>
      <c r="O309" s="350"/>
      <c r="P309" s="350"/>
      <c r="Q309" s="351"/>
      <c r="R309" s="183" t="b">
        <v>0</v>
      </c>
      <c r="S309" s="53"/>
      <c r="T309" s="48"/>
      <c r="U309" s="49"/>
      <c r="V309" s="50"/>
      <c r="Y309" s="51">
        <f t="shared" si="38"/>
        <v>0</v>
      </c>
      <c r="Z309" s="51">
        <f t="shared" si="39"/>
        <v>0</v>
      </c>
      <c r="AA309" s="51">
        <f t="shared" si="40"/>
        <v>0</v>
      </c>
      <c r="AB309" s="51" t="str">
        <f t="shared" si="41"/>
        <v/>
      </c>
      <c r="AC309" s="51" t="str">
        <f t="shared" si="42"/>
        <v/>
      </c>
      <c r="AD309" s="51" t="str">
        <f t="shared" si="43"/>
        <v/>
      </c>
      <c r="AE309" s="51" t="str">
        <f t="shared" si="43"/>
        <v/>
      </c>
    </row>
    <row r="310" spans="1:31" s="51" customFormat="1" ht="33.75" customHeight="1">
      <c r="A310" s="52">
        <v>289</v>
      </c>
      <c r="B310" s="349"/>
      <c r="C310" s="350"/>
      <c r="D310" s="351"/>
      <c r="E310" s="45"/>
      <c r="F310" s="53"/>
      <c r="G310" s="53"/>
      <c r="H310" s="53"/>
      <c r="I310" s="53"/>
      <c r="J310" s="169"/>
      <c r="K310" s="162"/>
      <c r="L310" s="57"/>
      <c r="M310" s="183" t="b">
        <v>0</v>
      </c>
      <c r="N310" s="349"/>
      <c r="O310" s="350"/>
      <c r="P310" s="350"/>
      <c r="Q310" s="351"/>
      <c r="R310" s="183" t="b">
        <v>0</v>
      </c>
      <c r="S310" s="53"/>
      <c r="T310" s="48"/>
      <c r="U310" s="49"/>
      <c r="V310" s="50"/>
      <c r="Y310" s="51">
        <f t="shared" si="38"/>
        <v>0</v>
      </c>
      <c r="Z310" s="51">
        <f t="shared" si="39"/>
        <v>0</v>
      </c>
      <c r="AA310" s="51">
        <f t="shared" si="40"/>
        <v>0</v>
      </c>
      <c r="AB310" s="51" t="str">
        <f t="shared" si="41"/>
        <v/>
      </c>
      <c r="AC310" s="51" t="str">
        <f t="shared" si="42"/>
        <v/>
      </c>
      <c r="AD310" s="51" t="str">
        <f t="shared" si="43"/>
        <v/>
      </c>
      <c r="AE310" s="51" t="str">
        <f t="shared" si="43"/>
        <v/>
      </c>
    </row>
    <row r="311" spans="1:31" s="51" customFormat="1" ht="33.75" customHeight="1">
      <c r="A311" s="52">
        <v>290</v>
      </c>
      <c r="B311" s="349"/>
      <c r="C311" s="350"/>
      <c r="D311" s="351"/>
      <c r="E311" s="45"/>
      <c r="F311" s="53"/>
      <c r="G311" s="53"/>
      <c r="H311" s="53"/>
      <c r="I311" s="53"/>
      <c r="J311" s="169"/>
      <c r="K311" s="162"/>
      <c r="L311" s="57"/>
      <c r="M311" s="183" t="b">
        <v>0</v>
      </c>
      <c r="N311" s="349"/>
      <c r="O311" s="350"/>
      <c r="P311" s="350"/>
      <c r="Q311" s="351"/>
      <c r="R311" s="183" t="b">
        <v>0</v>
      </c>
      <c r="S311" s="53"/>
      <c r="T311" s="48"/>
      <c r="U311" s="49"/>
      <c r="V311" s="50"/>
      <c r="Y311" s="51">
        <f t="shared" si="38"/>
        <v>0</v>
      </c>
      <c r="Z311" s="51">
        <f t="shared" si="39"/>
        <v>0</v>
      </c>
      <c r="AA311" s="51">
        <f t="shared" si="40"/>
        <v>0</v>
      </c>
      <c r="AB311" s="51" t="str">
        <f t="shared" si="41"/>
        <v/>
      </c>
      <c r="AC311" s="51" t="str">
        <f t="shared" si="42"/>
        <v/>
      </c>
      <c r="AD311" s="51" t="str">
        <f t="shared" si="43"/>
        <v/>
      </c>
      <c r="AE311" s="51" t="str">
        <f t="shared" si="43"/>
        <v/>
      </c>
    </row>
    <row r="312" spans="1:31" s="51" customFormat="1" ht="33.75" customHeight="1">
      <c r="A312" s="52">
        <v>291</v>
      </c>
      <c r="B312" s="349"/>
      <c r="C312" s="350"/>
      <c r="D312" s="351"/>
      <c r="E312" s="45"/>
      <c r="F312" s="53"/>
      <c r="G312" s="53"/>
      <c r="H312" s="53"/>
      <c r="I312" s="53"/>
      <c r="J312" s="169"/>
      <c r="K312" s="162"/>
      <c r="L312" s="57"/>
      <c r="M312" s="183" t="b">
        <v>0</v>
      </c>
      <c r="N312" s="349"/>
      <c r="O312" s="350"/>
      <c r="P312" s="350"/>
      <c r="Q312" s="351"/>
      <c r="R312" s="183" t="b">
        <v>0</v>
      </c>
      <c r="S312" s="53"/>
      <c r="T312" s="48"/>
      <c r="U312" s="49"/>
      <c r="V312" s="50"/>
      <c r="Y312" s="51">
        <f t="shared" si="38"/>
        <v>0</v>
      </c>
      <c r="Z312" s="51">
        <f t="shared" si="39"/>
        <v>0</v>
      </c>
      <c r="AA312" s="51">
        <f t="shared" si="40"/>
        <v>0</v>
      </c>
      <c r="AB312" s="51" t="str">
        <f t="shared" si="41"/>
        <v/>
      </c>
      <c r="AC312" s="51" t="str">
        <f t="shared" si="42"/>
        <v/>
      </c>
      <c r="AD312" s="51" t="str">
        <f t="shared" si="43"/>
        <v/>
      </c>
      <c r="AE312" s="51" t="str">
        <f t="shared" si="43"/>
        <v/>
      </c>
    </row>
    <row r="313" spans="1:31" s="51" customFormat="1" ht="33.75" customHeight="1">
      <c r="A313" s="52">
        <v>292</v>
      </c>
      <c r="B313" s="349"/>
      <c r="C313" s="350"/>
      <c r="D313" s="351"/>
      <c r="E313" s="45"/>
      <c r="F313" s="53"/>
      <c r="G313" s="53"/>
      <c r="H313" s="53"/>
      <c r="I313" s="53"/>
      <c r="J313" s="169"/>
      <c r="K313" s="162"/>
      <c r="L313" s="57"/>
      <c r="M313" s="183" t="b">
        <v>0</v>
      </c>
      <c r="N313" s="349"/>
      <c r="O313" s="350"/>
      <c r="P313" s="350"/>
      <c r="Q313" s="351"/>
      <c r="R313" s="183" t="b">
        <v>0</v>
      </c>
      <c r="S313" s="53"/>
      <c r="T313" s="48"/>
      <c r="U313" s="49"/>
      <c r="V313" s="50"/>
      <c r="Y313" s="51">
        <f t="shared" si="38"/>
        <v>0</v>
      </c>
      <c r="Z313" s="51">
        <f t="shared" si="39"/>
        <v>0</v>
      </c>
      <c r="AA313" s="51">
        <f t="shared" si="40"/>
        <v>0</v>
      </c>
      <c r="AB313" s="51" t="str">
        <f t="shared" si="41"/>
        <v/>
      </c>
      <c r="AC313" s="51" t="str">
        <f t="shared" si="42"/>
        <v/>
      </c>
      <c r="AD313" s="51" t="str">
        <f t="shared" si="43"/>
        <v/>
      </c>
      <c r="AE313" s="51" t="str">
        <f t="shared" si="43"/>
        <v/>
      </c>
    </row>
    <row r="314" spans="1:31" s="51" customFormat="1" ht="33.75" customHeight="1">
      <c r="A314" s="52">
        <v>293</v>
      </c>
      <c r="B314" s="349"/>
      <c r="C314" s="350"/>
      <c r="D314" s="351"/>
      <c r="E314" s="45"/>
      <c r="F314" s="53"/>
      <c r="G314" s="53"/>
      <c r="H314" s="53"/>
      <c r="I314" s="53"/>
      <c r="J314" s="169"/>
      <c r="K314" s="162"/>
      <c r="L314" s="57"/>
      <c r="M314" s="183" t="b">
        <v>0</v>
      </c>
      <c r="N314" s="349"/>
      <c r="O314" s="350"/>
      <c r="P314" s="350"/>
      <c r="Q314" s="351"/>
      <c r="R314" s="183" t="b">
        <v>0</v>
      </c>
      <c r="S314" s="53"/>
      <c r="T314" s="48"/>
      <c r="U314" s="49"/>
      <c r="V314" s="50"/>
      <c r="Y314" s="51">
        <f t="shared" si="38"/>
        <v>0</v>
      </c>
      <c r="Z314" s="51">
        <f t="shared" si="39"/>
        <v>0</v>
      </c>
      <c r="AA314" s="51">
        <f t="shared" si="40"/>
        <v>0</v>
      </c>
      <c r="AB314" s="51" t="str">
        <f t="shared" si="41"/>
        <v/>
      </c>
      <c r="AC314" s="51" t="str">
        <f t="shared" si="42"/>
        <v/>
      </c>
      <c r="AD314" s="51" t="str">
        <f t="shared" si="43"/>
        <v/>
      </c>
      <c r="AE314" s="51" t="str">
        <f t="shared" si="43"/>
        <v/>
      </c>
    </row>
    <row r="315" spans="1:31" s="51" customFormat="1" ht="33.75" customHeight="1">
      <c r="A315" s="52">
        <v>294</v>
      </c>
      <c r="B315" s="349"/>
      <c r="C315" s="350"/>
      <c r="D315" s="351"/>
      <c r="E315" s="45"/>
      <c r="F315" s="53"/>
      <c r="G315" s="53"/>
      <c r="H315" s="53"/>
      <c r="I315" s="53"/>
      <c r="J315" s="169"/>
      <c r="K315" s="162"/>
      <c r="L315" s="57"/>
      <c r="M315" s="183" t="b">
        <v>0</v>
      </c>
      <c r="N315" s="349"/>
      <c r="O315" s="350"/>
      <c r="P315" s="350"/>
      <c r="Q315" s="351"/>
      <c r="R315" s="183" t="b">
        <v>0</v>
      </c>
      <c r="S315" s="53"/>
      <c r="T315" s="48"/>
      <c r="U315" s="49"/>
      <c r="V315" s="50"/>
      <c r="Y315" s="51">
        <f t="shared" si="38"/>
        <v>0</v>
      </c>
      <c r="Z315" s="51">
        <f t="shared" si="39"/>
        <v>0</v>
      </c>
      <c r="AA315" s="51">
        <f t="shared" si="40"/>
        <v>0</v>
      </c>
      <c r="AB315" s="51" t="str">
        <f t="shared" si="41"/>
        <v/>
      </c>
      <c r="AC315" s="51" t="str">
        <f t="shared" si="42"/>
        <v/>
      </c>
      <c r="AD315" s="51" t="str">
        <f t="shared" si="43"/>
        <v/>
      </c>
      <c r="AE315" s="51" t="str">
        <f t="shared" si="43"/>
        <v/>
      </c>
    </row>
    <row r="316" spans="1:31" s="51" customFormat="1" ht="33.75" customHeight="1">
      <c r="A316" s="52">
        <v>295</v>
      </c>
      <c r="B316" s="349"/>
      <c r="C316" s="350"/>
      <c r="D316" s="351"/>
      <c r="E316" s="45"/>
      <c r="F316" s="53"/>
      <c r="G316" s="53"/>
      <c r="H316" s="53"/>
      <c r="I316" s="53"/>
      <c r="J316" s="169"/>
      <c r="K316" s="162"/>
      <c r="L316" s="57"/>
      <c r="M316" s="183" t="b">
        <v>0</v>
      </c>
      <c r="N316" s="349"/>
      <c r="O316" s="350"/>
      <c r="P316" s="350"/>
      <c r="Q316" s="351"/>
      <c r="R316" s="183" t="b">
        <v>0</v>
      </c>
      <c r="S316" s="53"/>
      <c r="T316" s="48"/>
      <c r="U316" s="49"/>
      <c r="V316" s="50"/>
      <c r="Y316" s="51">
        <f t="shared" si="38"/>
        <v>0</v>
      </c>
      <c r="Z316" s="51">
        <f t="shared" si="39"/>
        <v>0</v>
      </c>
      <c r="AA316" s="51">
        <f t="shared" si="40"/>
        <v>0</v>
      </c>
      <c r="AB316" s="51" t="str">
        <f t="shared" si="41"/>
        <v/>
      </c>
      <c r="AC316" s="51" t="str">
        <f t="shared" si="42"/>
        <v/>
      </c>
      <c r="AD316" s="51" t="str">
        <f t="shared" si="43"/>
        <v/>
      </c>
      <c r="AE316" s="51" t="str">
        <f t="shared" si="43"/>
        <v/>
      </c>
    </row>
    <row r="317" spans="1:31" s="51" customFormat="1" ht="33.75" customHeight="1">
      <c r="A317" s="52">
        <v>296</v>
      </c>
      <c r="B317" s="349"/>
      <c r="C317" s="350"/>
      <c r="D317" s="351"/>
      <c r="E317" s="45"/>
      <c r="F317" s="53"/>
      <c r="G317" s="53"/>
      <c r="H317" s="53"/>
      <c r="I317" s="53"/>
      <c r="J317" s="169"/>
      <c r="K317" s="162"/>
      <c r="L317" s="57"/>
      <c r="M317" s="183" t="b">
        <v>0</v>
      </c>
      <c r="N317" s="349"/>
      <c r="O317" s="350"/>
      <c r="P317" s="350"/>
      <c r="Q317" s="351"/>
      <c r="R317" s="183" t="b">
        <v>0</v>
      </c>
      <c r="S317" s="53"/>
      <c r="T317" s="48"/>
      <c r="U317" s="49"/>
      <c r="V317" s="50"/>
      <c r="Y317" s="51">
        <f t="shared" si="38"/>
        <v>0</v>
      </c>
      <c r="Z317" s="51">
        <f t="shared" si="39"/>
        <v>0</v>
      </c>
      <c r="AA317" s="51">
        <f t="shared" si="40"/>
        <v>0</v>
      </c>
      <c r="AB317" s="51" t="str">
        <f t="shared" si="41"/>
        <v/>
      </c>
      <c r="AC317" s="51" t="str">
        <f t="shared" si="42"/>
        <v/>
      </c>
      <c r="AD317" s="51" t="str">
        <f t="shared" si="43"/>
        <v/>
      </c>
      <c r="AE317" s="51" t="str">
        <f t="shared" si="43"/>
        <v/>
      </c>
    </row>
    <row r="318" spans="1:31" s="51" customFormat="1" ht="33.75" customHeight="1">
      <c r="A318" s="52">
        <v>297</v>
      </c>
      <c r="B318" s="349"/>
      <c r="C318" s="350"/>
      <c r="D318" s="351"/>
      <c r="E318" s="45"/>
      <c r="F318" s="53"/>
      <c r="G318" s="53"/>
      <c r="H318" s="53"/>
      <c r="I318" s="53"/>
      <c r="J318" s="169"/>
      <c r="K318" s="162"/>
      <c r="L318" s="57"/>
      <c r="M318" s="183" t="b">
        <v>0</v>
      </c>
      <c r="N318" s="349"/>
      <c r="O318" s="350"/>
      <c r="P318" s="350"/>
      <c r="Q318" s="351"/>
      <c r="R318" s="183" t="b">
        <v>0</v>
      </c>
      <c r="S318" s="53"/>
      <c r="T318" s="48"/>
      <c r="U318" s="49"/>
      <c r="V318" s="50"/>
      <c r="Y318" s="51">
        <f t="shared" si="38"/>
        <v>0</v>
      </c>
      <c r="Z318" s="51">
        <f t="shared" si="39"/>
        <v>0</v>
      </c>
      <c r="AA318" s="51">
        <f t="shared" si="40"/>
        <v>0</v>
      </c>
      <c r="AB318" s="51" t="str">
        <f t="shared" si="41"/>
        <v/>
      </c>
      <c r="AC318" s="51" t="str">
        <f t="shared" si="42"/>
        <v/>
      </c>
      <c r="AD318" s="51" t="str">
        <f t="shared" si="43"/>
        <v/>
      </c>
      <c r="AE318" s="51" t="str">
        <f t="shared" si="43"/>
        <v/>
      </c>
    </row>
    <row r="319" spans="1:31" s="51" customFormat="1" ht="33.75" customHeight="1">
      <c r="A319" s="52">
        <v>298</v>
      </c>
      <c r="B319" s="349"/>
      <c r="C319" s="350"/>
      <c r="D319" s="351"/>
      <c r="E319" s="45"/>
      <c r="F319" s="53"/>
      <c r="G319" s="53"/>
      <c r="H319" s="53"/>
      <c r="I319" s="53"/>
      <c r="J319" s="169"/>
      <c r="K319" s="162"/>
      <c r="L319" s="57"/>
      <c r="M319" s="183" t="b">
        <v>0</v>
      </c>
      <c r="N319" s="349"/>
      <c r="O319" s="350"/>
      <c r="P319" s="350"/>
      <c r="Q319" s="351"/>
      <c r="R319" s="183" t="b">
        <v>0</v>
      </c>
      <c r="S319" s="53"/>
      <c r="T319" s="48"/>
      <c r="U319" s="49"/>
      <c r="V319" s="50"/>
      <c r="Y319" s="51">
        <f t="shared" si="38"/>
        <v>0</v>
      </c>
      <c r="Z319" s="51">
        <f t="shared" si="39"/>
        <v>0</v>
      </c>
      <c r="AA319" s="51">
        <f t="shared" si="40"/>
        <v>0</v>
      </c>
      <c r="AB319" s="51" t="str">
        <f t="shared" si="41"/>
        <v/>
      </c>
      <c r="AC319" s="51" t="str">
        <f t="shared" si="42"/>
        <v/>
      </c>
      <c r="AD319" s="51" t="str">
        <f t="shared" si="43"/>
        <v/>
      </c>
      <c r="AE319" s="51" t="str">
        <f t="shared" si="43"/>
        <v/>
      </c>
    </row>
    <row r="320" spans="1:31" s="51" customFormat="1" ht="33.75" customHeight="1">
      <c r="A320" s="52">
        <v>299</v>
      </c>
      <c r="B320" s="349"/>
      <c r="C320" s="350"/>
      <c r="D320" s="351"/>
      <c r="E320" s="45"/>
      <c r="F320" s="53"/>
      <c r="G320" s="53"/>
      <c r="H320" s="53"/>
      <c r="I320" s="53"/>
      <c r="J320" s="169"/>
      <c r="K320" s="162"/>
      <c r="L320" s="57"/>
      <c r="M320" s="183" t="b">
        <v>0</v>
      </c>
      <c r="N320" s="349"/>
      <c r="O320" s="350"/>
      <c r="P320" s="350"/>
      <c r="Q320" s="351"/>
      <c r="R320" s="183" t="b">
        <v>0</v>
      </c>
      <c r="S320" s="53"/>
      <c r="T320" s="48"/>
      <c r="U320" s="49"/>
      <c r="V320" s="50"/>
      <c r="Y320" s="51">
        <f t="shared" si="38"/>
        <v>0</v>
      </c>
      <c r="Z320" s="51">
        <f t="shared" si="39"/>
        <v>0</v>
      </c>
      <c r="AA320" s="51">
        <f t="shared" si="40"/>
        <v>0</v>
      </c>
      <c r="AB320" s="51" t="str">
        <f t="shared" si="41"/>
        <v/>
      </c>
      <c r="AC320" s="51" t="str">
        <f t="shared" si="42"/>
        <v/>
      </c>
      <c r="AD320" s="51" t="str">
        <f t="shared" si="43"/>
        <v/>
      </c>
      <c r="AE320" s="51" t="str">
        <f t="shared" si="43"/>
        <v/>
      </c>
    </row>
    <row r="321" spans="1:31" s="51" customFormat="1" ht="33.75" customHeight="1">
      <c r="A321" s="52">
        <v>300</v>
      </c>
      <c r="B321" s="349"/>
      <c r="C321" s="350"/>
      <c r="D321" s="351"/>
      <c r="E321" s="45"/>
      <c r="F321" s="53"/>
      <c r="G321" s="53"/>
      <c r="H321" s="53"/>
      <c r="I321" s="53"/>
      <c r="J321" s="169"/>
      <c r="K321" s="162"/>
      <c r="L321" s="57"/>
      <c r="M321" s="183" t="b">
        <v>0</v>
      </c>
      <c r="N321" s="349"/>
      <c r="O321" s="350"/>
      <c r="P321" s="350"/>
      <c r="Q321" s="351"/>
      <c r="R321" s="183" t="b">
        <v>0</v>
      </c>
      <c r="S321" s="53"/>
      <c r="T321" s="48"/>
      <c r="U321" s="49"/>
      <c r="V321" s="50"/>
      <c r="Y321" s="51">
        <f t="shared" si="38"/>
        <v>0</v>
      </c>
      <c r="Z321" s="51">
        <f t="shared" si="39"/>
        <v>0</v>
      </c>
      <c r="AA321" s="51">
        <f t="shared" si="40"/>
        <v>0</v>
      </c>
      <c r="AB321" s="51" t="str">
        <f t="shared" si="41"/>
        <v/>
      </c>
      <c r="AC321" s="51" t="str">
        <f t="shared" si="42"/>
        <v/>
      </c>
      <c r="AD321" s="51" t="str">
        <f t="shared" si="43"/>
        <v/>
      </c>
      <c r="AE321" s="51" t="str">
        <f t="shared" si="43"/>
        <v/>
      </c>
    </row>
    <row r="322" spans="1:31" s="51" customFormat="1" ht="33.75" customHeight="1">
      <c r="A322" s="52">
        <v>301</v>
      </c>
      <c r="B322" s="349"/>
      <c r="C322" s="350"/>
      <c r="D322" s="351"/>
      <c r="E322" s="45"/>
      <c r="F322" s="53"/>
      <c r="G322" s="53"/>
      <c r="H322" s="53"/>
      <c r="I322" s="53"/>
      <c r="J322" s="169"/>
      <c r="K322" s="162"/>
      <c r="L322" s="57"/>
      <c r="M322" s="183" t="b">
        <v>0</v>
      </c>
      <c r="N322" s="349"/>
      <c r="O322" s="350"/>
      <c r="P322" s="350"/>
      <c r="Q322" s="351"/>
      <c r="R322" s="183" t="b">
        <v>0</v>
      </c>
      <c r="S322" s="53"/>
      <c r="T322" s="48"/>
      <c r="U322" s="49"/>
      <c r="V322" s="50"/>
      <c r="Y322" s="51">
        <f t="shared" si="38"/>
        <v>0</v>
      </c>
      <c r="Z322" s="51">
        <f t="shared" si="39"/>
        <v>0</v>
      </c>
      <c r="AA322" s="51">
        <f t="shared" si="40"/>
        <v>0</v>
      </c>
      <c r="AB322" s="51" t="str">
        <f t="shared" si="41"/>
        <v/>
      </c>
      <c r="AC322" s="51" t="str">
        <f t="shared" si="42"/>
        <v/>
      </c>
      <c r="AD322" s="51" t="str">
        <f t="shared" si="43"/>
        <v/>
      </c>
      <c r="AE322" s="51" t="str">
        <f t="shared" si="43"/>
        <v/>
      </c>
    </row>
    <row r="323" spans="1:31" s="51" customFormat="1" ht="33.75" customHeight="1">
      <c r="A323" s="52">
        <v>302</v>
      </c>
      <c r="B323" s="349"/>
      <c r="C323" s="350"/>
      <c r="D323" s="351"/>
      <c r="E323" s="45"/>
      <c r="F323" s="53"/>
      <c r="G323" s="53"/>
      <c r="H323" s="53"/>
      <c r="I323" s="53"/>
      <c r="J323" s="169"/>
      <c r="K323" s="162"/>
      <c r="L323" s="57"/>
      <c r="M323" s="183" t="b">
        <v>0</v>
      </c>
      <c r="N323" s="349"/>
      <c r="O323" s="350"/>
      <c r="P323" s="350"/>
      <c r="Q323" s="351"/>
      <c r="R323" s="183" t="b">
        <v>0</v>
      </c>
      <c r="S323" s="53"/>
      <c r="T323" s="48"/>
      <c r="U323" s="49"/>
      <c r="V323" s="50"/>
      <c r="Y323" s="51">
        <f t="shared" si="38"/>
        <v>0</v>
      </c>
      <c r="Z323" s="51">
        <f t="shared" si="39"/>
        <v>0</v>
      </c>
      <c r="AA323" s="51">
        <f t="shared" si="40"/>
        <v>0</v>
      </c>
      <c r="AB323" s="51" t="str">
        <f t="shared" si="41"/>
        <v/>
      </c>
      <c r="AC323" s="51" t="str">
        <f t="shared" si="42"/>
        <v/>
      </c>
      <c r="AD323" s="51" t="str">
        <f t="shared" si="43"/>
        <v/>
      </c>
      <c r="AE323" s="51" t="str">
        <f t="shared" si="43"/>
        <v/>
      </c>
    </row>
    <row r="324" spans="1:31" s="51" customFormat="1" ht="33.75" customHeight="1">
      <c r="A324" s="52">
        <v>303</v>
      </c>
      <c r="B324" s="349"/>
      <c r="C324" s="350"/>
      <c r="D324" s="351"/>
      <c r="E324" s="45"/>
      <c r="F324" s="53"/>
      <c r="G324" s="53"/>
      <c r="H324" s="53"/>
      <c r="I324" s="53"/>
      <c r="J324" s="169"/>
      <c r="K324" s="162"/>
      <c r="L324" s="57"/>
      <c r="M324" s="183" t="b">
        <v>0</v>
      </c>
      <c r="N324" s="349"/>
      <c r="O324" s="350"/>
      <c r="P324" s="350"/>
      <c r="Q324" s="351"/>
      <c r="R324" s="183" t="b">
        <v>0</v>
      </c>
      <c r="S324" s="53"/>
      <c r="T324" s="48"/>
      <c r="U324" s="49"/>
      <c r="V324" s="50"/>
      <c r="Y324" s="51">
        <f t="shared" si="38"/>
        <v>0</v>
      </c>
      <c r="Z324" s="51">
        <f t="shared" si="39"/>
        <v>0</v>
      </c>
      <c r="AA324" s="51">
        <f t="shared" si="40"/>
        <v>0</v>
      </c>
      <c r="AB324" s="51" t="str">
        <f t="shared" si="41"/>
        <v/>
      </c>
      <c r="AC324" s="51" t="str">
        <f t="shared" si="42"/>
        <v/>
      </c>
      <c r="AD324" s="51" t="str">
        <f t="shared" si="43"/>
        <v/>
      </c>
      <c r="AE324" s="51" t="str">
        <f t="shared" si="43"/>
        <v/>
      </c>
    </row>
    <row r="325" spans="1:31" s="51" customFormat="1" ht="33.75" customHeight="1">
      <c r="A325" s="52">
        <v>304</v>
      </c>
      <c r="B325" s="349"/>
      <c r="C325" s="350"/>
      <c r="D325" s="351"/>
      <c r="E325" s="45"/>
      <c r="F325" s="53"/>
      <c r="G325" s="53"/>
      <c r="H325" s="53"/>
      <c r="I325" s="53"/>
      <c r="J325" s="169"/>
      <c r="K325" s="162"/>
      <c r="L325" s="57"/>
      <c r="M325" s="183" t="b">
        <v>0</v>
      </c>
      <c r="N325" s="349"/>
      <c r="O325" s="350"/>
      <c r="P325" s="350"/>
      <c r="Q325" s="351"/>
      <c r="R325" s="183" t="b">
        <v>0</v>
      </c>
      <c r="S325" s="53"/>
      <c r="T325" s="48"/>
      <c r="U325" s="49"/>
      <c r="V325" s="50"/>
      <c r="Y325" s="51">
        <f t="shared" si="38"/>
        <v>0</v>
      </c>
      <c r="Z325" s="51">
        <f t="shared" si="39"/>
        <v>0</v>
      </c>
      <c r="AA325" s="51">
        <f t="shared" si="40"/>
        <v>0</v>
      </c>
      <c r="AB325" s="51" t="str">
        <f t="shared" si="41"/>
        <v/>
      </c>
      <c r="AC325" s="51" t="str">
        <f t="shared" si="42"/>
        <v/>
      </c>
      <c r="AD325" s="51" t="str">
        <f t="shared" si="43"/>
        <v/>
      </c>
      <c r="AE325" s="51" t="str">
        <f t="shared" si="43"/>
        <v/>
      </c>
    </row>
    <row r="326" spans="1:31" s="51" customFormat="1" ht="33.75" customHeight="1">
      <c r="A326" s="52">
        <v>305</v>
      </c>
      <c r="B326" s="349"/>
      <c r="C326" s="350"/>
      <c r="D326" s="351"/>
      <c r="E326" s="45"/>
      <c r="F326" s="53"/>
      <c r="G326" s="53"/>
      <c r="H326" s="53"/>
      <c r="I326" s="53"/>
      <c r="J326" s="169"/>
      <c r="K326" s="162"/>
      <c r="L326" s="57"/>
      <c r="M326" s="183" t="b">
        <v>0</v>
      </c>
      <c r="N326" s="349"/>
      <c r="O326" s="350"/>
      <c r="P326" s="350"/>
      <c r="Q326" s="351"/>
      <c r="R326" s="183" t="b">
        <v>0</v>
      </c>
      <c r="S326" s="53"/>
      <c r="T326" s="48"/>
      <c r="U326" s="49"/>
      <c r="V326" s="50"/>
      <c r="Y326" s="51">
        <f t="shared" si="38"/>
        <v>0</v>
      </c>
      <c r="Z326" s="51">
        <f t="shared" si="39"/>
        <v>0</v>
      </c>
      <c r="AA326" s="51">
        <f t="shared" si="40"/>
        <v>0</v>
      </c>
      <c r="AB326" s="51" t="str">
        <f t="shared" si="41"/>
        <v/>
      </c>
      <c r="AC326" s="51" t="str">
        <f t="shared" si="42"/>
        <v/>
      </c>
      <c r="AD326" s="51" t="str">
        <f t="shared" si="43"/>
        <v/>
      </c>
      <c r="AE326" s="51" t="str">
        <f t="shared" si="43"/>
        <v/>
      </c>
    </row>
    <row r="327" spans="1:31" s="51" customFormat="1" ht="33.75" customHeight="1">
      <c r="A327" s="52">
        <v>306</v>
      </c>
      <c r="B327" s="349"/>
      <c r="C327" s="350"/>
      <c r="D327" s="351"/>
      <c r="E327" s="45"/>
      <c r="F327" s="53"/>
      <c r="G327" s="53"/>
      <c r="H327" s="53"/>
      <c r="I327" s="53"/>
      <c r="J327" s="169"/>
      <c r="K327" s="162"/>
      <c r="L327" s="57"/>
      <c r="M327" s="183" t="b">
        <v>0</v>
      </c>
      <c r="N327" s="349"/>
      <c r="O327" s="350"/>
      <c r="P327" s="350"/>
      <c r="Q327" s="351"/>
      <c r="R327" s="183" t="b">
        <v>0</v>
      </c>
      <c r="S327" s="53"/>
      <c r="T327" s="48"/>
      <c r="U327" s="49"/>
      <c r="V327" s="50"/>
      <c r="Y327" s="51">
        <f t="shared" si="38"/>
        <v>0</v>
      </c>
      <c r="Z327" s="51">
        <f t="shared" si="39"/>
        <v>0</v>
      </c>
      <c r="AA327" s="51">
        <f t="shared" si="40"/>
        <v>0</v>
      </c>
      <c r="AB327" s="51" t="str">
        <f t="shared" si="41"/>
        <v/>
      </c>
      <c r="AC327" s="51" t="str">
        <f t="shared" si="42"/>
        <v/>
      </c>
      <c r="AD327" s="51" t="str">
        <f t="shared" si="43"/>
        <v/>
      </c>
      <c r="AE327" s="51" t="str">
        <f t="shared" si="43"/>
        <v/>
      </c>
    </row>
    <row r="328" spans="1:31" s="51" customFormat="1" ht="33.75" customHeight="1">
      <c r="A328" s="52">
        <v>307</v>
      </c>
      <c r="B328" s="349"/>
      <c r="C328" s="350"/>
      <c r="D328" s="351"/>
      <c r="E328" s="45"/>
      <c r="F328" s="53"/>
      <c r="G328" s="53"/>
      <c r="H328" s="53"/>
      <c r="I328" s="53"/>
      <c r="J328" s="169"/>
      <c r="K328" s="162"/>
      <c r="L328" s="57"/>
      <c r="M328" s="183" t="b">
        <v>0</v>
      </c>
      <c r="N328" s="349"/>
      <c r="O328" s="350"/>
      <c r="P328" s="350"/>
      <c r="Q328" s="351"/>
      <c r="R328" s="183" t="b">
        <v>0</v>
      </c>
      <c r="S328" s="53"/>
      <c r="T328" s="48"/>
      <c r="U328" s="49"/>
      <c r="V328" s="50"/>
      <c r="Y328" s="51">
        <f t="shared" si="38"/>
        <v>0</v>
      </c>
      <c r="Z328" s="51">
        <f t="shared" si="39"/>
        <v>0</v>
      </c>
      <c r="AA328" s="51">
        <f t="shared" si="40"/>
        <v>0</v>
      </c>
      <c r="AB328" s="51" t="str">
        <f t="shared" si="41"/>
        <v/>
      </c>
      <c r="AC328" s="51" t="str">
        <f t="shared" si="42"/>
        <v/>
      </c>
      <c r="AD328" s="51" t="str">
        <f t="shared" si="43"/>
        <v/>
      </c>
      <c r="AE328" s="51" t="str">
        <f t="shared" si="43"/>
        <v/>
      </c>
    </row>
    <row r="329" spans="1:31" s="51" customFormat="1" ht="33.75" customHeight="1">
      <c r="A329" s="52">
        <v>308</v>
      </c>
      <c r="B329" s="349"/>
      <c r="C329" s="350"/>
      <c r="D329" s="351"/>
      <c r="E329" s="45"/>
      <c r="F329" s="53"/>
      <c r="G329" s="53"/>
      <c r="H329" s="53"/>
      <c r="I329" s="53"/>
      <c r="J329" s="169"/>
      <c r="K329" s="162"/>
      <c r="L329" s="57"/>
      <c r="M329" s="183" t="b">
        <v>0</v>
      </c>
      <c r="N329" s="349"/>
      <c r="O329" s="350"/>
      <c r="P329" s="350"/>
      <c r="Q329" s="351"/>
      <c r="R329" s="183" t="b">
        <v>0</v>
      </c>
      <c r="S329" s="53"/>
      <c r="T329" s="48"/>
      <c r="U329" s="49"/>
      <c r="V329" s="50"/>
      <c r="Y329" s="51">
        <f t="shared" si="38"/>
        <v>0</v>
      </c>
      <c r="Z329" s="51">
        <f t="shared" si="39"/>
        <v>0</v>
      </c>
      <c r="AA329" s="51">
        <f t="shared" si="40"/>
        <v>0</v>
      </c>
      <c r="AB329" s="51" t="str">
        <f t="shared" si="41"/>
        <v/>
      </c>
      <c r="AC329" s="51" t="str">
        <f t="shared" si="42"/>
        <v/>
      </c>
      <c r="AD329" s="51" t="str">
        <f t="shared" si="43"/>
        <v/>
      </c>
      <c r="AE329" s="51" t="str">
        <f t="shared" si="43"/>
        <v/>
      </c>
    </row>
    <row r="330" spans="1:31" s="51" customFormat="1" ht="33.75" customHeight="1">
      <c r="A330" s="52">
        <v>309</v>
      </c>
      <c r="B330" s="349"/>
      <c r="C330" s="350"/>
      <c r="D330" s="351"/>
      <c r="E330" s="45"/>
      <c r="F330" s="53"/>
      <c r="G330" s="53"/>
      <c r="H330" s="53"/>
      <c r="I330" s="53"/>
      <c r="J330" s="169"/>
      <c r="K330" s="162"/>
      <c r="L330" s="57"/>
      <c r="M330" s="183" t="b">
        <v>0</v>
      </c>
      <c r="N330" s="349"/>
      <c r="O330" s="350"/>
      <c r="P330" s="350"/>
      <c r="Q330" s="351"/>
      <c r="R330" s="183" t="b">
        <v>0</v>
      </c>
      <c r="S330" s="53"/>
      <c r="T330" s="48"/>
      <c r="U330" s="49"/>
      <c r="V330" s="50"/>
      <c r="Y330" s="51">
        <f t="shared" si="38"/>
        <v>0</v>
      </c>
      <c r="Z330" s="51">
        <f t="shared" si="39"/>
        <v>0</v>
      </c>
      <c r="AA330" s="51">
        <f t="shared" si="40"/>
        <v>0</v>
      </c>
      <c r="AB330" s="51" t="str">
        <f t="shared" si="41"/>
        <v/>
      </c>
      <c r="AC330" s="51" t="str">
        <f t="shared" si="42"/>
        <v/>
      </c>
      <c r="AD330" s="51" t="str">
        <f t="shared" si="43"/>
        <v/>
      </c>
      <c r="AE330" s="51" t="str">
        <f t="shared" si="43"/>
        <v/>
      </c>
    </row>
    <row r="331" spans="1:31" s="51" customFormat="1" ht="33.75" customHeight="1">
      <c r="A331" s="52">
        <v>310</v>
      </c>
      <c r="B331" s="349"/>
      <c r="C331" s="350"/>
      <c r="D331" s="351"/>
      <c r="E331" s="45"/>
      <c r="F331" s="53"/>
      <c r="G331" s="53"/>
      <c r="H331" s="53"/>
      <c r="I331" s="53"/>
      <c r="J331" s="169"/>
      <c r="K331" s="162"/>
      <c r="L331" s="57"/>
      <c r="M331" s="183" t="b">
        <v>0</v>
      </c>
      <c r="N331" s="349"/>
      <c r="O331" s="350"/>
      <c r="P331" s="350"/>
      <c r="Q331" s="351"/>
      <c r="R331" s="183" t="b">
        <v>0</v>
      </c>
      <c r="S331" s="53"/>
      <c r="T331" s="48"/>
      <c r="U331" s="49"/>
      <c r="V331" s="50"/>
      <c r="Y331" s="51">
        <f t="shared" si="38"/>
        <v>0</v>
      </c>
      <c r="Z331" s="51">
        <f t="shared" si="39"/>
        <v>0</v>
      </c>
      <c r="AA331" s="51">
        <f t="shared" si="40"/>
        <v>0</v>
      </c>
      <c r="AB331" s="51" t="str">
        <f t="shared" si="41"/>
        <v/>
      </c>
      <c r="AC331" s="51" t="str">
        <f t="shared" si="42"/>
        <v/>
      </c>
      <c r="AD331" s="51" t="str">
        <f t="shared" si="43"/>
        <v/>
      </c>
      <c r="AE331" s="51" t="str">
        <f t="shared" si="43"/>
        <v/>
      </c>
    </row>
    <row r="332" spans="1:31" s="51" customFormat="1" ht="33.75" customHeight="1">
      <c r="A332" s="52">
        <v>311</v>
      </c>
      <c r="B332" s="349"/>
      <c r="C332" s="350"/>
      <c r="D332" s="351"/>
      <c r="E332" s="45"/>
      <c r="F332" s="53"/>
      <c r="G332" s="53"/>
      <c r="H332" s="53"/>
      <c r="I332" s="53"/>
      <c r="J332" s="169"/>
      <c r="K332" s="162"/>
      <c r="L332" s="57"/>
      <c r="M332" s="183" t="b">
        <v>0</v>
      </c>
      <c r="N332" s="349"/>
      <c r="O332" s="350"/>
      <c r="P332" s="350"/>
      <c r="Q332" s="351"/>
      <c r="R332" s="183" t="b">
        <v>0</v>
      </c>
      <c r="S332" s="53"/>
      <c r="T332" s="48"/>
      <c r="U332" s="49"/>
      <c r="V332" s="50"/>
      <c r="Y332" s="51">
        <f t="shared" si="38"/>
        <v>0</v>
      </c>
      <c r="Z332" s="51">
        <f t="shared" si="39"/>
        <v>0</v>
      </c>
      <c r="AA332" s="51">
        <f t="shared" si="40"/>
        <v>0</v>
      </c>
      <c r="AB332" s="51" t="str">
        <f t="shared" si="41"/>
        <v/>
      </c>
      <c r="AC332" s="51" t="str">
        <f t="shared" si="42"/>
        <v/>
      </c>
      <c r="AD332" s="51" t="str">
        <f t="shared" si="43"/>
        <v/>
      </c>
      <c r="AE332" s="51" t="str">
        <f t="shared" si="43"/>
        <v/>
      </c>
    </row>
    <row r="333" spans="1:31" s="51" customFormat="1" ht="33.75" customHeight="1">
      <c r="A333" s="52">
        <v>312</v>
      </c>
      <c r="B333" s="349"/>
      <c r="C333" s="350"/>
      <c r="D333" s="351"/>
      <c r="E333" s="45"/>
      <c r="F333" s="53"/>
      <c r="G333" s="53"/>
      <c r="H333" s="53"/>
      <c r="I333" s="53"/>
      <c r="J333" s="169"/>
      <c r="K333" s="162"/>
      <c r="L333" s="57"/>
      <c r="M333" s="183" t="b">
        <v>0</v>
      </c>
      <c r="N333" s="349"/>
      <c r="O333" s="350"/>
      <c r="P333" s="350"/>
      <c r="Q333" s="351"/>
      <c r="R333" s="183" t="b">
        <v>0</v>
      </c>
      <c r="S333" s="53"/>
      <c r="T333" s="48"/>
      <c r="U333" s="49"/>
      <c r="V333" s="50"/>
      <c r="Y333" s="51">
        <f t="shared" si="38"/>
        <v>0</v>
      </c>
      <c r="Z333" s="51">
        <f t="shared" si="39"/>
        <v>0</v>
      </c>
      <c r="AA333" s="51">
        <f t="shared" si="40"/>
        <v>0</v>
      </c>
      <c r="AB333" s="51" t="str">
        <f t="shared" si="41"/>
        <v/>
      </c>
      <c r="AC333" s="51" t="str">
        <f t="shared" si="42"/>
        <v/>
      </c>
      <c r="AD333" s="51" t="str">
        <f t="shared" si="43"/>
        <v/>
      </c>
      <c r="AE333" s="51" t="str">
        <f t="shared" si="43"/>
        <v/>
      </c>
    </row>
    <row r="334" spans="1:31" s="51" customFormat="1" ht="33.75" customHeight="1">
      <c r="A334" s="52">
        <v>313</v>
      </c>
      <c r="B334" s="349"/>
      <c r="C334" s="350"/>
      <c r="D334" s="351"/>
      <c r="E334" s="45"/>
      <c r="F334" s="53"/>
      <c r="G334" s="53"/>
      <c r="H334" s="53"/>
      <c r="I334" s="53"/>
      <c r="J334" s="169"/>
      <c r="K334" s="162"/>
      <c r="L334" s="57"/>
      <c r="M334" s="183" t="b">
        <v>0</v>
      </c>
      <c r="N334" s="349"/>
      <c r="O334" s="350"/>
      <c r="P334" s="350"/>
      <c r="Q334" s="351"/>
      <c r="R334" s="183" t="b">
        <v>0</v>
      </c>
      <c r="S334" s="53"/>
      <c r="T334" s="48"/>
      <c r="U334" s="49"/>
      <c r="V334" s="50"/>
      <c r="Y334" s="51">
        <f t="shared" si="38"/>
        <v>0</v>
      </c>
      <c r="Z334" s="51">
        <f t="shared" si="39"/>
        <v>0</v>
      </c>
      <c r="AA334" s="51">
        <f t="shared" si="40"/>
        <v>0</v>
      </c>
      <c r="AB334" s="51" t="str">
        <f t="shared" si="41"/>
        <v/>
      </c>
      <c r="AC334" s="51" t="str">
        <f t="shared" si="42"/>
        <v/>
      </c>
      <c r="AD334" s="51" t="str">
        <f t="shared" si="43"/>
        <v/>
      </c>
      <c r="AE334" s="51" t="str">
        <f t="shared" si="43"/>
        <v/>
      </c>
    </row>
    <row r="335" spans="1:31" s="51" customFormat="1" ht="33.75" customHeight="1">
      <c r="A335" s="52">
        <v>314</v>
      </c>
      <c r="B335" s="349"/>
      <c r="C335" s="350"/>
      <c r="D335" s="351"/>
      <c r="E335" s="45"/>
      <c r="F335" s="53"/>
      <c r="G335" s="53"/>
      <c r="H335" s="53"/>
      <c r="I335" s="53"/>
      <c r="J335" s="169"/>
      <c r="K335" s="162"/>
      <c r="L335" s="57"/>
      <c r="M335" s="183" t="b">
        <v>0</v>
      </c>
      <c r="N335" s="349"/>
      <c r="O335" s="350"/>
      <c r="P335" s="350"/>
      <c r="Q335" s="351"/>
      <c r="R335" s="183" t="b">
        <v>0</v>
      </c>
      <c r="S335" s="53"/>
      <c r="T335" s="48"/>
      <c r="U335" s="49"/>
      <c r="V335" s="50"/>
      <c r="Y335" s="51">
        <f t="shared" si="38"/>
        <v>0</v>
      </c>
      <c r="Z335" s="51">
        <f t="shared" si="39"/>
        <v>0</v>
      </c>
      <c r="AA335" s="51">
        <f t="shared" si="40"/>
        <v>0</v>
      </c>
      <c r="AB335" s="51" t="str">
        <f t="shared" si="41"/>
        <v/>
      </c>
      <c r="AC335" s="51" t="str">
        <f t="shared" si="42"/>
        <v/>
      </c>
      <c r="AD335" s="51" t="str">
        <f t="shared" si="43"/>
        <v/>
      </c>
      <c r="AE335" s="51" t="str">
        <f t="shared" si="43"/>
        <v/>
      </c>
    </row>
    <row r="336" spans="1:31" s="51" customFormat="1" ht="33.75" customHeight="1">
      <c r="A336" s="52">
        <v>315</v>
      </c>
      <c r="B336" s="349"/>
      <c r="C336" s="350"/>
      <c r="D336" s="351"/>
      <c r="E336" s="45"/>
      <c r="F336" s="53"/>
      <c r="G336" s="53"/>
      <c r="H336" s="53"/>
      <c r="I336" s="53"/>
      <c r="J336" s="169"/>
      <c r="K336" s="162"/>
      <c r="L336" s="57"/>
      <c r="M336" s="183" t="b">
        <v>0</v>
      </c>
      <c r="N336" s="349"/>
      <c r="O336" s="350"/>
      <c r="P336" s="350"/>
      <c r="Q336" s="351"/>
      <c r="R336" s="183" t="b">
        <v>0</v>
      </c>
      <c r="S336" s="53"/>
      <c r="T336" s="48"/>
      <c r="U336" s="49"/>
      <c r="V336" s="50"/>
      <c r="Y336" s="51">
        <f t="shared" si="38"/>
        <v>0</v>
      </c>
      <c r="Z336" s="51">
        <f t="shared" si="39"/>
        <v>0</v>
      </c>
      <c r="AA336" s="51">
        <f t="shared" si="40"/>
        <v>0</v>
      </c>
      <c r="AB336" s="51" t="str">
        <f t="shared" si="41"/>
        <v/>
      </c>
      <c r="AC336" s="51" t="str">
        <f t="shared" si="42"/>
        <v/>
      </c>
      <c r="AD336" s="51" t="str">
        <f t="shared" si="43"/>
        <v/>
      </c>
      <c r="AE336" s="51" t="str">
        <f t="shared" si="43"/>
        <v/>
      </c>
    </row>
    <row r="337" spans="1:31" s="51" customFormat="1" ht="33.75" customHeight="1">
      <c r="A337" s="52">
        <v>316</v>
      </c>
      <c r="B337" s="349"/>
      <c r="C337" s="350"/>
      <c r="D337" s="351"/>
      <c r="E337" s="45"/>
      <c r="F337" s="53"/>
      <c r="G337" s="53"/>
      <c r="H337" s="53"/>
      <c r="I337" s="53"/>
      <c r="J337" s="169"/>
      <c r="K337" s="162"/>
      <c r="L337" s="57"/>
      <c r="M337" s="183" t="b">
        <v>0</v>
      </c>
      <c r="N337" s="349"/>
      <c r="O337" s="350"/>
      <c r="P337" s="350"/>
      <c r="Q337" s="351"/>
      <c r="R337" s="183" t="b">
        <v>0</v>
      </c>
      <c r="S337" s="53"/>
      <c r="T337" s="48"/>
      <c r="U337" s="49"/>
      <c r="V337" s="50"/>
      <c r="Y337" s="51">
        <f t="shared" si="38"/>
        <v>0</v>
      </c>
      <c r="Z337" s="51">
        <f t="shared" si="39"/>
        <v>0</v>
      </c>
      <c r="AA337" s="51">
        <f t="shared" si="40"/>
        <v>0</v>
      </c>
      <c r="AB337" s="51" t="str">
        <f t="shared" si="41"/>
        <v/>
      </c>
      <c r="AC337" s="51" t="str">
        <f t="shared" si="42"/>
        <v/>
      </c>
      <c r="AD337" s="51" t="str">
        <f t="shared" si="43"/>
        <v/>
      </c>
      <c r="AE337" s="51" t="str">
        <f t="shared" si="43"/>
        <v/>
      </c>
    </row>
    <row r="338" spans="1:31" s="51" customFormat="1" ht="33.75" customHeight="1">
      <c r="A338" s="52">
        <v>317</v>
      </c>
      <c r="B338" s="349"/>
      <c r="C338" s="350"/>
      <c r="D338" s="351"/>
      <c r="E338" s="45"/>
      <c r="F338" s="53"/>
      <c r="G338" s="53"/>
      <c r="H338" s="53"/>
      <c r="I338" s="53"/>
      <c r="J338" s="169"/>
      <c r="K338" s="162"/>
      <c r="L338" s="57"/>
      <c r="M338" s="183" t="b">
        <v>0</v>
      </c>
      <c r="N338" s="349"/>
      <c r="O338" s="350"/>
      <c r="P338" s="350"/>
      <c r="Q338" s="351"/>
      <c r="R338" s="183" t="b">
        <v>0</v>
      </c>
      <c r="S338" s="53"/>
      <c r="T338" s="48"/>
      <c r="U338" s="49"/>
      <c r="V338" s="50"/>
      <c r="Y338" s="51">
        <f t="shared" si="38"/>
        <v>0</v>
      </c>
      <c r="Z338" s="51">
        <f t="shared" si="39"/>
        <v>0</v>
      </c>
      <c r="AA338" s="51">
        <f t="shared" si="40"/>
        <v>0</v>
      </c>
      <c r="AB338" s="51" t="str">
        <f t="shared" si="41"/>
        <v/>
      </c>
      <c r="AC338" s="51" t="str">
        <f t="shared" si="42"/>
        <v/>
      </c>
      <c r="AD338" s="51" t="str">
        <f t="shared" si="43"/>
        <v/>
      </c>
      <c r="AE338" s="51" t="str">
        <f t="shared" si="43"/>
        <v/>
      </c>
    </row>
    <row r="339" spans="1:31" s="51" customFormat="1" ht="33.75" customHeight="1">
      <c r="A339" s="52">
        <v>318</v>
      </c>
      <c r="B339" s="349"/>
      <c r="C339" s="350"/>
      <c r="D339" s="351"/>
      <c r="E339" s="45"/>
      <c r="F339" s="53"/>
      <c r="G339" s="53"/>
      <c r="H339" s="53"/>
      <c r="I339" s="53"/>
      <c r="J339" s="169"/>
      <c r="K339" s="162"/>
      <c r="L339" s="57"/>
      <c r="M339" s="183" t="b">
        <v>0</v>
      </c>
      <c r="N339" s="349"/>
      <c r="O339" s="350"/>
      <c r="P339" s="350"/>
      <c r="Q339" s="351"/>
      <c r="R339" s="183" t="b">
        <v>0</v>
      </c>
      <c r="S339" s="53"/>
      <c r="T339" s="48"/>
      <c r="U339" s="49"/>
      <c r="V339" s="50"/>
      <c r="Y339" s="51">
        <f t="shared" si="38"/>
        <v>0</v>
      </c>
      <c r="Z339" s="51">
        <f t="shared" si="39"/>
        <v>0</v>
      </c>
      <c r="AA339" s="51">
        <f t="shared" si="40"/>
        <v>0</v>
      </c>
      <c r="AB339" s="51" t="str">
        <f t="shared" si="41"/>
        <v/>
      </c>
      <c r="AC339" s="51" t="str">
        <f t="shared" si="42"/>
        <v/>
      </c>
      <c r="AD339" s="51" t="str">
        <f t="shared" si="43"/>
        <v/>
      </c>
      <c r="AE339" s="51" t="str">
        <f t="shared" si="43"/>
        <v/>
      </c>
    </row>
    <row r="340" spans="1:31" s="51" customFormat="1" ht="33.75" customHeight="1">
      <c r="A340" s="52">
        <v>319</v>
      </c>
      <c r="B340" s="349"/>
      <c r="C340" s="350"/>
      <c r="D340" s="351"/>
      <c r="E340" s="45"/>
      <c r="F340" s="53"/>
      <c r="G340" s="53"/>
      <c r="H340" s="53"/>
      <c r="I340" s="53"/>
      <c r="J340" s="169"/>
      <c r="K340" s="162"/>
      <c r="L340" s="57"/>
      <c r="M340" s="183" t="b">
        <v>0</v>
      </c>
      <c r="N340" s="349"/>
      <c r="O340" s="350"/>
      <c r="P340" s="350"/>
      <c r="Q340" s="351"/>
      <c r="R340" s="183" t="b">
        <v>0</v>
      </c>
      <c r="S340" s="53"/>
      <c r="T340" s="48"/>
      <c r="U340" s="49"/>
      <c r="V340" s="50"/>
      <c r="Y340" s="51">
        <f t="shared" si="38"/>
        <v>0</v>
      </c>
      <c r="Z340" s="51">
        <f t="shared" si="39"/>
        <v>0</v>
      </c>
      <c r="AA340" s="51">
        <f t="shared" si="40"/>
        <v>0</v>
      </c>
      <c r="AB340" s="51" t="str">
        <f t="shared" si="41"/>
        <v/>
      </c>
      <c r="AC340" s="51" t="str">
        <f t="shared" si="42"/>
        <v/>
      </c>
      <c r="AD340" s="51" t="str">
        <f t="shared" si="43"/>
        <v/>
      </c>
      <c r="AE340" s="51" t="str">
        <f t="shared" si="43"/>
        <v/>
      </c>
    </row>
    <row r="341" spans="1:31" s="51" customFormat="1" ht="33.75" customHeight="1">
      <c r="A341" s="52">
        <v>320</v>
      </c>
      <c r="B341" s="349"/>
      <c r="C341" s="350"/>
      <c r="D341" s="351"/>
      <c r="E341" s="45"/>
      <c r="F341" s="53"/>
      <c r="G341" s="53"/>
      <c r="H341" s="53"/>
      <c r="I341" s="53"/>
      <c r="J341" s="169"/>
      <c r="K341" s="162"/>
      <c r="L341" s="57"/>
      <c r="M341" s="183" t="b">
        <v>0</v>
      </c>
      <c r="N341" s="349"/>
      <c r="O341" s="350"/>
      <c r="P341" s="350"/>
      <c r="Q341" s="351"/>
      <c r="R341" s="183" t="b">
        <v>0</v>
      </c>
      <c r="S341" s="53"/>
      <c r="T341" s="48"/>
      <c r="U341" s="49"/>
      <c r="V341" s="50"/>
      <c r="Y341" s="51">
        <f t="shared" si="38"/>
        <v>0</v>
      </c>
      <c r="Z341" s="51">
        <f t="shared" si="39"/>
        <v>0</v>
      </c>
      <c r="AA341" s="51">
        <f t="shared" si="40"/>
        <v>0</v>
      </c>
      <c r="AB341" s="51" t="str">
        <f t="shared" si="41"/>
        <v/>
      </c>
      <c r="AC341" s="51" t="str">
        <f t="shared" si="42"/>
        <v/>
      </c>
      <c r="AD341" s="51" t="str">
        <f t="shared" si="43"/>
        <v/>
      </c>
      <c r="AE341" s="51" t="str">
        <f t="shared" si="43"/>
        <v/>
      </c>
    </row>
    <row r="342" spans="1:31" s="51" customFormat="1" ht="33.75" customHeight="1">
      <c r="A342" s="52">
        <v>321</v>
      </c>
      <c r="B342" s="349"/>
      <c r="C342" s="350"/>
      <c r="D342" s="351"/>
      <c r="E342" s="45"/>
      <c r="F342" s="53"/>
      <c r="G342" s="53"/>
      <c r="H342" s="53"/>
      <c r="I342" s="53"/>
      <c r="J342" s="169"/>
      <c r="K342" s="162"/>
      <c r="L342" s="57"/>
      <c r="M342" s="183" t="b">
        <v>0</v>
      </c>
      <c r="N342" s="349"/>
      <c r="O342" s="350"/>
      <c r="P342" s="350"/>
      <c r="Q342" s="351"/>
      <c r="R342" s="183" t="b">
        <v>0</v>
      </c>
      <c r="S342" s="53"/>
      <c r="T342" s="48"/>
      <c r="U342" s="49"/>
      <c r="V342" s="50"/>
      <c r="Y342" s="51">
        <f t="shared" si="38"/>
        <v>0</v>
      </c>
      <c r="Z342" s="51">
        <f t="shared" si="39"/>
        <v>0</v>
      </c>
      <c r="AA342" s="51">
        <f t="shared" si="40"/>
        <v>0</v>
      </c>
      <c r="AB342" s="51" t="str">
        <f t="shared" si="41"/>
        <v/>
      </c>
      <c r="AC342" s="51" t="str">
        <f t="shared" si="42"/>
        <v/>
      </c>
      <c r="AD342" s="51" t="str">
        <f t="shared" si="43"/>
        <v/>
      </c>
      <c r="AE342" s="51" t="str">
        <f t="shared" ref="AE342" si="44">IF(I342="","",IF($E342="男",1,IF($E342="女",2,"")))</f>
        <v/>
      </c>
    </row>
    <row r="343" spans="1:31" s="51" customFormat="1" ht="33.75" customHeight="1">
      <c r="A343" s="52">
        <v>322</v>
      </c>
      <c r="B343" s="349"/>
      <c r="C343" s="350"/>
      <c r="D343" s="351"/>
      <c r="E343" s="45"/>
      <c r="F343" s="53"/>
      <c r="G343" s="53"/>
      <c r="H343" s="53"/>
      <c r="I343" s="53"/>
      <c r="J343" s="169"/>
      <c r="K343" s="162"/>
      <c r="L343" s="57"/>
      <c r="M343" s="183" t="b">
        <v>0</v>
      </c>
      <c r="N343" s="349"/>
      <c r="O343" s="350"/>
      <c r="P343" s="350"/>
      <c r="Q343" s="351"/>
      <c r="R343" s="183" t="b">
        <v>0</v>
      </c>
      <c r="S343" s="53"/>
      <c r="T343" s="48"/>
      <c r="U343" s="49"/>
      <c r="V343" s="50"/>
      <c r="Y343" s="51">
        <f t="shared" si="38"/>
        <v>0</v>
      </c>
      <c r="Z343" s="51">
        <f t="shared" ref="Z343:Z406" si="45">COUNTA(F343:I343)</f>
        <v>0</v>
      </c>
      <c r="AA343" s="51">
        <f t="shared" ref="AA343:AA406" si="46">COUNTA($J343)</f>
        <v>0</v>
      </c>
      <c r="AB343" s="51" t="str">
        <f t="shared" ref="AB343:AB406" si="47">IF(F343="","",IF($E343="男",1,IF($E343="女",2,"")))</f>
        <v/>
      </c>
      <c r="AC343" s="51" t="str">
        <f t="shared" ref="AC343:AC406" si="48">IF(G343="","",IF($E343="男",1,IF($E343="女",2,"")))</f>
        <v/>
      </c>
      <c r="AD343" s="51" t="str">
        <f t="shared" ref="AD343:AE406" si="49">IF(H343="","",IF($E343="男",1,IF($E343="女",2,"")))</f>
        <v/>
      </c>
      <c r="AE343" s="51" t="str">
        <f t="shared" si="49"/>
        <v/>
      </c>
    </row>
    <row r="344" spans="1:31" s="51" customFormat="1" ht="33.75" customHeight="1">
      <c r="A344" s="52">
        <v>323</v>
      </c>
      <c r="B344" s="349"/>
      <c r="C344" s="350"/>
      <c r="D344" s="351"/>
      <c r="E344" s="45"/>
      <c r="F344" s="53"/>
      <c r="G344" s="53"/>
      <c r="H344" s="53"/>
      <c r="I344" s="53"/>
      <c r="J344" s="169"/>
      <c r="K344" s="162"/>
      <c r="L344" s="57"/>
      <c r="M344" s="183" t="b">
        <v>0</v>
      </c>
      <c r="N344" s="349"/>
      <c r="O344" s="350"/>
      <c r="P344" s="350"/>
      <c r="Q344" s="351"/>
      <c r="R344" s="183" t="b">
        <v>0</v>
      </c>
      <c r="S344" s="53"/>
      <c r="T344" s="48"/>
      <c r="U344" s="49"/>
      <c r="V344" s="50"/>
      <c r="Y344" s="51">
        <f t="shared" si="38"/>
        <v>0</v>
      </c>
      <c r="Z344" s="51">
        <f t="shared" si="45"/>
        <v>0</v>
      </c>
      <c r="AA344" s="51">
        <f t="shared" si="46"/>
        <v>0</v>
      </c>
      <c r="AB344" s="51" t="str">
        <f t="shared" si="47"/>
        <v/>
      </c>
      <c r="AC344" s="51" t="str">
        <f t="shared" si="48"/>
        <v/>
      </c>
      <c r="AD344" s="51" t="str">
        <f t="shared" si="49"/>
        <v/>
      </c>
      <c r="AE344" s="51" t="str">
        <f t="shared" si="49"/>
        <v/>
      </c>
    </row>
    <row r="345" spans="1:31" s="51" customFormat="1" ht="33.75" customHeight="1">
      <c r="A345" s="52">
        <v>324</v>
      </c>
      <c r="B345" s="349"/>
      <c r="C345" s="350"/>
      <c r="D345" s="351"/>
      <c r="E345" s="45"/>
      <c r="F345" s="53"/>
      <c r="G345" s="53"/>
      <c r="H345" s="53"/>
      <c r="I345" s="53"/>
      <c r="J345" s="169"/>
      <c r="K345" s="162"/>
      <c r="L345" s="57"/>
      <c r="M345" s="183" t="b">
        <v>0</v>
      </c>
      <c r="N345" s="349"/>
      <c r="O345" s="350"/>
      <c r="P345" s="350"/>
      <c r="Q345" s="351"/>
      <c r="R345" s="183" t="b">
        <v>0</v>
      </c>
      <c r="S345" s="53"/>
      <c r="T345" s="48"/>
      <c r="U345" s="49"/>
      <c r="V345" s="50"/>
      <c r="Y345" s="51">
        <f t="shared" si="38"/>
        <v>0</v>
      </c>
      <c r="Z345" s="51">
        <f t="shared" si="45"/>
        <v>0</v>
      </c>
      <c r="AA345" s="51">
        <f t="shared" si="46"/>
        <v>0</v>
      </c>
      <c r="AB345" s="51" t="str">
        <f t="shared" si="47"/>
        <v/>
      </c>
      <c r="AC345" s="51" t="str">
        <f t="shared" si="48"/>
        <v/>
      </c>
      <c r="AD345" s="51" t="str">
        <f t="shared" si="49"/>
        <v/>
      </c>
      <c r="AE345" s="51" t="str">
        <f t="shared" si="49"/>
        <v/>
      </c>
    </row>
    <row r="346" spans="1:31" s="51" customFormat="1" ht="33.75" customHeight="1">
      <c r="A346" s="52">
        <v>325</v>
      </c>
      <c r="B346" s="349"/>
      <c r="C346" s="350"/>
      <c r="D346" s="351"/>
      <c r="E346" s="45"/>
      <c r="F346" s="53"/>
      <c r="G346" s="53"/>
      <c r="H346" s="53"/>
      <c r="I346" s="53"/>
      <c r="J346" s="169"/>
      <c r="K346" s="162"/>
      <c r="L346" s="57"/>
      <c r="M346" s="183" t="b">
        <v>0</v>
      </c>
      <c r="N346" s="349"/>
      <c r="O346" s="350"/>
      <c r="P346" s="350"/>
      <c r="Q346" s="351"/>
      <c r="R346" s="183" t="b">
        <v>0</v>
      </c>
      <c r="S346" s="53"/>
      <c r="T346" s="48"/>
      <c r="U346" s="49"/>
      <c r="V346" s="50"/>
      <c r="Y346" s="51">
        <f t="shared" si="38"/>
        <v>0</v>
      </c>
      <c r="Z346" s="51">
        <f t="shared" si="45"/>
        <v>0</v>
      </c>
      <c r="AA346" s="51">
        <f t="shared" si="46"/>
        <v>0</v>
      </c>
      <c r="AB346" s="51" t="str">
        <f t="shared" si="47"/>
        <v/>
      </c>
      <c r="AC346" s="51" t="str">
        <f t="shared" si="48"/>
        <v/>
      </c>
      <c r="AD346" s="51" t="str">
        <f t="shared" si="49"/>
        <v/>
      </c>
      <c r="AE346" s="51" t="str">
        <f t="shared" si="49"/>
        <v/>
      </c>
    </row>
    <row r="347" spans="1:31" s="51" customFormat="1" ht="33.75" customHeight="1">
      <c r="A347" s="52">
        <v>326</v>
      </c>
      <c r="B347" s="349"/>
      <c r="C347" s="350"/>
      <c r="D347" s="351"/>
      <c r="E347" s="45"/>
      <c r="F347" s="53"/>
      <c r="G347" s="53"/>
      <c r="H347" s="53"/>
      <c r="I347" s="53"/>
      <c r="J347" s="169"/>
      <c r="K347" s="162"/>
      <c r="L347" s="57"/>
      <c r="M347" s="183" t="b">
        <v>0</v>
      </c>
      <c r="N347" s="349"/>
      <c r="O347" s="350"/>
      <c r="P347" s="350"/>
      <c r="Q347" s="351"/>
      <c r="R347" s="183" t="b">
        <v>0</v>
      </c>
      <c r="S347" s="53"/>
      <c r="T347" s="48"/>
      <c r="U347" s="49"/>
      <c r="V347" s="50"/>
      <c r="Y347" s="51">
        <f t="shared" si="38"/>
        <v>0</v>
      </c>
      <c r="Z347" s="51">
        <f t="shared" si="45"/>
        <v>0</v>
      </c>
      <c r="AA347" s="51">
        <f t="shared" si="46"/>
        <v>0</v>
      </c>
      <c r="AB347" s="51" t="str">
        <f t="shared" si="47"/>
        <v/>
      </c>
      <c r="AC347" s="51" t="str">
        <f t="shared" si="48"/>
        <v/>
      </c>
      <c r="AD347" s="51" t="str">
        <f t="shared" si="49"/>
        <v/>
      </c>
      <c r="AE347" s="51" t="str">
        <f t="shared" si="49"/>
        <v/>
      </c>
    </row>
    <row r="348" spans="1:31" s="51" customFormat="1" ht="33.75" customHeight="1">
      <c r="A348" s="52">
        <v>327</v>
      </c>
      <c r="B348" s="349"/>
      <c r="C348" s="350"/>
      <c r="D348" s="351"/>
      <c r="E348" s="45"/>
      <c r="F348" s="53"/>
      <c r="G348" s="53"/>
      <c r="H348" s="53"/>
      <c r="I348" s="53"/>
      <c r="J348" s="169"/>
      <c r="K348" s="162"/>
      <c r="L348" s="57"/>
      <c r="M348" s="183" t="b">
        <v>0</v>
      </c>
      <c r="N348" s="349"/>
      <c r="O348" s="350"/>
      <c r="P348" s="350"/>
      <c r="Q348" s="351"/>
      <c r="R348" s="183" t="b">
        <v>0</v>
      </c>
      <c r="S348" s="53"/>
      <c r="T348" s="48"/>
      <c r="U348" s="49"/>
      <c r="V348" s="50"/>
      <c r="Y348" s="51">
        <f t="shared" si="38"/>
        <v>0</v>
      </c>
      <c r="Z348" s="51">
        <f t="shared" si="45"/>
        <v>0</v>
      </c>
      <c r="AA348" s="51">
        <f t="shared" si="46"/>
        <v>0</v>
      </c>
      <c r="AB348" s="51" t="str">
        <f t="shared" si="47"/>
        <v/>
      </c>
      <c r="AC348" s="51" t="str">
        <f t="shared" si="48"/>
        <v/>
      </c>
      <c r="AD348" s="51" t="str">
        <f t="shared" si="49"/>
        <v/>
      </c>
      <c r="AE348" s="51" t="str">
        <f t="shared" si="49"/>
        <v/>
      </c>
    </row>
    <row r="349" spans="1:31" s="51" customFormat="1" ht="33.75" customHeight="1">
      <c r="A349" s="52">
        <v>328</v>
      </c>
      <c r="B349" s="349"/>
      <c r="C349" s="350"/>
      <c r="D349" s="351"/>
      <c r="E349" s="45"/>
      <c r="F349" s="53"/>
      <c r="G349" s="53"/>
      <c r="H349" s="53"/>
      <c r="I349" s="53"/>
      <c r="J349" s="169"/>
      <c r="K349" s="162"/>
      <c r="L349" s="57"/>
      <c r="M349" s="183" t="b">
        <v>0</v>
      </c>
      <c r="N349" s="349"/>
      <c r="O349" s="350"/>
      <c r="P349" s="350"/>
      <c r="Q349" s="351"/>
      <c r="R349" s="183" t="b">
        <v>0</v>
      </c>
      <c r="S349" s="53"/>
      <c r="T349" s="48"/>
      <c r="U349" s="49"/>
      <c r="V349" s="50"/>
      <c r="Y349" s="51">
        <f t="shared" si="38"/>
        <v>0</v>
      </c>
      <c r="Z349" s="51">
        <f t="shared" si="45"/>
        <v>0</v>
      </c>
      <c r="AA349" s="51">
        <f t="shared" si="46"/>
        <v>0</v>
      </c>
      <c r="AB349" s="51" t="str">
        <f t="shared" si="47"/>
        <v/>
      </c>
      <c r="AC349" s="51" t="str">
        <f t="shared" si="48"/>
        <v/>
      </c>
      <c r="AD349" s="51" t="str">
        <f t="shared" si="49"/>
        <v/>
      </c>
      <c r="AE349" s="51" t="str">
        <f t="shared" si="49"/>
        <v/>
      </c>
    </row>
    <row r="350" spans="1:31" s="51" customFormat="1" ht="33.75" customHeight="1">
      <c r="A350" s="52">
        <v>329</v>
      </c>
      <c r="B350" s="349"/>
      <c r="C350" s="350"/>
      <c r="D350" s="351"/>
      <c r="E350" s="45"/>
      <c r="F350" s="53"/>
      <c r="G350" s="53"/>
      <c r="H350" s="53"/>
      <c r="I350" s="53"/>
      <c r="J350" s="169"/>
      <c r="K350" s="162"/>
      <c r="L350" s="57"/>
      <c r="M350" s="183" t="b">
        <v>0</v>
      </c>
      <c r="N350" s="349"/>
      <c r="O350" s="350"/>
      <c r="P350" s="350"/>
      <c r="Q350" s="351"/>
      <c r="R350" s="183" t="b">
        <v>0</v>
      </c>
      <c r="S350" s="53"/>
      <c r="T350" s="48"/>
      <c r="U350" s="49"/>
      <c r="V350" s="50"/>
      <c r="Y350" s="51">
        <f t="shared" si="38"/>
        <v>0</v>
      </c>
      <c r="Z350" s="51">
        <f t="shared" si="45"/>
        <v>0</v>
      </c>
      <c r="AA350" s="51">
        <f t="shared" si="46"/>
        <v>0</v>
      </c>
      <c r="AB350" s="51" t="str">
        <f t="shared" si="47"/>
        <v/>
      </c>
      <c r="AC350" s="51" t="str">
        <f t="shared" si="48"/>
        <v/>
      </c>
      <c r="AD350" s="51" t="str">
        <f t="shared" si="49"/>
        <v/>
      </c>
      <c r="AE350" s="51" t="str">
        <f t="shared" si="49"/>
        <v/>
      </c>
    </row>
    <row r="351" spans="1:31" s="51" customFormat="1" ht="33.75" customHeight="1">
      <c r="A351" s="52">
        <v>330</v>
      </c>
      <c r="B351" s="349"/>
      <c r="C351" s="350"/>
      <c r="D351" s="351"/>
      <c r="E351" s="45"/>
      <c r="F351" s="53"/>
      <c r="G351" s="53"/>
      <c r="H351" s="53"/>
      <c r="I351" s="53"/>
      <c r="J351" s="169"/>
      <c r="K351" s="162"/>
      <c r="L351" s="57"/>
      <c r="M351" s="183" t="b">
        <v>0</v>
      </c>
      <c r="N351" s="349"/>
      <c r="O351" s="350"/>
      <c r="P351" s="350"/>
      <c r="Q351" s="351"/>
      <c r="R351" s="183" t="b">
        <v>0</v>
      </c>
      <c r="S351" s="53"/>
      <c r="T351" s="48"/>
      <c r="U351" s="49"/>
      <c r="V351" s="50"/>
      <c r="Y351" s="51">
        <f t="shared" si="38"/>
        <v>0</v>
      </c>
      <c r="Z351" s="51">
        <f t="shared" si="45"/>
        <v>0</v>
      </c>
      <c r="AA351" s="51">
        <f t="shared" si="46"/>
        <v>0</v>
      </c>
      <c r="AB351" s="51" t="str">
        <f t="shared" si="47"/>
        <v/>
      </c>
      <c r="AC351" s="51" t="str">
        <f t="shared" si="48"/>
        <v/>
      </c>
      <c r="AD351" s="51" t="str">
        <f t="shared" si="49"/>
        <v/>
      </c>
      <c r="AE351" s="51" t="str">
        <f t="shared" si="49"/>
        <v/>
      </c>
    </row>
    <row r="352" spans="1:31" s="51" customFormat="1" ht="33.75" customHeight="1">
      <c r="A352" s="52">
        <v>331</v>
      </c>
      <c r="B352" s="349"/>
      <c r="C352" s="350"/>
      <c r="D352" s="351"/>
      <c r="E352" s="45"/>
      <c r="F352" s="53"/>
      <c r="G352" s="53"/>
      <c r="H352" s="53"/>
      <c r="I352" s="53"/>
      <c r="J352" s="169"/>
      <c r="K352" s="162"/>
      <c r="L352" s="57"/>
      <c r="M352" s="183" t="b">
        <v>0</v>
      </c>
      <c r="N352" s="349"/>
      <c r="O352" s="350"/>
      <c r="P352" s="350"/>
      <c r="Q352" s="351"/>
      <c r="R352" s="183" t="b">
        <v>0</v>
      </c>
      <c r="S352" s="53"/>
      <c r="T352" s="48"/>
      <c r="U352" s="49"/>
      <c r="V352" s="50"/>
      <c r="Y352" s="51">
        <f t="shared" si="38"/>
        <v>0</v>
      </c>
      <c r="Z352" s="51">
        <f t="shared" si="45"/>
        <v>0</v>
      </c>
      <c r="AA352" s="51">
        <f t="shared" si="46"/>
        <v>0</v>
      </c>
      <c r="AB352" s="51" t="str">
        <f t="shared" si="47"/>
        <v/>
      </c>
      <c r="AC352" s="51" t="str">
        <f t="shared" si="48"/>
        <v/>
      </c>
      <c r="AD352" s="51" t="str">
        <f t="shared" si="49"/>
        <v/>
      </c>
      <c r="AE352" s="51" t="str">
        <f t="shared" si="49"/>
        <v/>
      </c>
    </row>
    <row r="353" spans="1:31" s="51" customFormat="1" ht="33.75" customHeight="1">
      <c r="A353" s="52">
        <v>332</v>
      </c>
      <c r="B353" s="349"/>
      <c r="C353" s="350"/>
      <c r="D353" s="351"/>
      <c r="E353" s="45"/>
      <c r="F353" s="53"/>
      <c r="G353" s="53"/>
      <c r="H353" s="53"/>
      <c r="I353" s="53"/>
      <c r="J353" s="169"/>
      <c r="K353" s="162"/>
      <c r="L353" s="57"/>
      <c r="M353" s="183" t="b">
        <v>0</v>
      </c>
      <c r="N353" s="349"/>
      <c r="O353" s="350"/>
      <c r="P353" s="350"/>
      <c r="Q353" s="351"/>
      <c r="R353" s="183" t="b">
        <v>0</v>
      </c>
      <c r="S353" s="53"/>
      <c r="T353" s="48"/>
      <c r="U353" s="49"/>
      <c r="V353" s="50"/>
      <c r="Y353" s="51">
        <f t="shared" si="38"/>
        <v>0</v>
      </c>
      <c r="Z353" s="51">
        <f t="shared" si="45"/>
        <v>0</v>
      </c>
      <c r="AA353" s="51">
        <f t="shared" si="46"/>
        <v>0</v>
      </c>
      <c r="AB353" s="51" t="str">
        <f t="shared" si="47"/>
        <v/>
      </c>
      <c r="AC353" s="51" t="str">
        <f t="shared" si="48"/>
        <v/>
      </c>
      <c r="AD353" s="51" t="str">
        <f t="shared" si="49"/>
        <v/>
      </c>
      <c r="AE353" s="51" t="str">
        <f t="shared" si="49"/>
        <v/>
      </c>
    </row>
    <row r="354" spans="1:31" s="51" customFormat="1" ht="33.75" customHeight="1">
      <c r="A354" s="52">
        <v>333</v>
      </c>
      <c r="B354" s="349"/>
      <c r="C354" s="350"/>
      <c r="D354" s="351"/>
      <c r="E354" s="45"/>
      <c r="F354" s="53"/>
      <c r="G354" s="53"/>
      <c r="H354" s="53"/>
      <c r="I354" s="53"/>
      <c r="J354" s="169"/>
      <c r="K354" s="162"/>
      <c r="L354" s="57"/>
      <c r="M354" s="183" t="b">
        <v>0</v>
      </c>
      <c r="N354" s="349"/>
      <c r="O354" s="350"/>
      <c r="P354" s="350"/>
      <c r="Q354" s="351"/>
      <c r="R354" s="183" t="b">
        <v>0</v>
      </c>
      <c r="S354" s="53"/>
      <c r="T354" s="48"/>
      <c r="U354" s="49"/>
      <c r="V354" s="50"/>
      <c r="Y354" s="51">
        <f t="shared" si="38"/>
        <v>0</v>
      </c>
      <c r="Z354" s="51">
        <f t="shared" si="45"/>
        <v>0</v>
      </c>
      <c r="AA354" s="51">
        <f t="shared" si="46"/>
        <v>0</v>
      </c>
      <c r="AB354" s="51" t="str">
        <f t="shared" si="47"/>
        <v/>
      </c>
      <c r="AC354" s="51" t="str">
        <f t="shared" si="48"/>
        <v/>
      </c>
      <c r="AD354" s="51" t="str">
        <f t="shared" si="49"/>
        <v/>
      </c>
      <c r="AE354" s="51" t="str">
        <f t="shared" si="49"/>
        <v/>
      </c>
    </row>
    <row r="355" spans="1:31" s="51" customFormat="1" ht="33.75" customHeight="1">
      <c r="A355" s="52">
        <v>334</v>
      </c>
      <c r="B355" s="349"/>
      <c r="C355" s="350"/>
      <c r="D355" s="351"/>
      <c r="E355" s="45"/>
      <c r="F355" s="53"/>
      <c r="G355" s="53"/>
      <c r="H355" s="53"/>
      <c r="I355" s="53"/>
      <c r="J355" s="169"/>
      <c r="K355" s="162"/>
      <c r="L355" s="57"/>
      <c r="M355" s="183" t="b">
        <v>0</v>
      </c>
      <c r="N355" s="349"/>
      <c r="O355" s="350"/>
      <c r="P355" s="350"/>
      <c r="Q355" s="351"/>
      <c r="R355" s="183" t="b">
        <v>0</v>
      </c>
      <c r="S355" s="53"/>
      <c r="T355" s="48"/>
      <c r="U355" s="49"/>
      <c r="V355" s="50"/>
      <c r="Y355" s="51">
        <f t="shared" si="38"/>
        <v>0</v>
      </c>
      <c r="Z355" s="51">
        <f t="shared" si="45"/>
        <v>0</v>
      </c>
      <c r="AA355" s="51">
        <f t="shared" si="46"/>
        <v>0</v>
      </c>
      <c r="AB355" s="51" t="str">
        <f t="shared" si="47"/>
        <v/>
      </c>
      <c r="AC355" s="51" t="str">
        <f t="shared" si="48"/>
        <v/>
      </c>
      <c r="AD355" s="51" t="str">
        <f t="shared" si="49"/>
        <v/>
      </c>
      <c r="AE355" s="51" t="str">
        <f t="shared" si="49"/>
        <v/>
      </c>
    </row>
    <row r="356" spans="1:31" s="51" customFormat="1" ht="33.75" customHeight="1">
      <c r="A356" s="52">
        <v>335</v>
      </c>
      <c r="B356" s="349"/>
      <c r="C356" s="350"/>
      <c r="D356" s="351"/>
      <c r="E356" s="45"/>
      <c r="F356" s="53"/>
      <c r="G356" s="53"/>
      <c r="H356" s="53"/>
      <c r="I356" s="53"/>
      <c r="J356" s="169"/>
      <c r="K356" s="162"/>
      <c r="L356" s="57"/>
      <c r="M356" s="183" t="b">
        <v>0</v>
      </c>
      <c r="N356" s="349"/>
      <c r="O356" s="350"/>
      <c r="P356" s="350"/>
      <c r="Q356" s="351"/>
      <c r="R356" s="183" t="b">
        <v>0</v>
      </c>
      <c r="S356" s="53"/>
      <c r="T356" s="48"/>
      <c r="U356" s="49"/>
      <c r="V356" s="50"/>
      <c r="Y356" s="51">
        <f t="shared" si="38"/>
        <v>0</v>
      </c>
      <c r="Z356" s="51">
        <f t="shared" si="45"/>
        <v>0</v>
      </c>
      <c r="AA356" s="51">
        <f t="shared" si="46"/>
        <v>0</v>
      </c>
      <c r="AB356" s="51" t="str">
        <f t="shared" si="47"/>
        <v/>
      </c>
      <c r="AC356" s="51" t="str">
        <f t="shared" si="48"/>
        <v/>
      </c>
      <c r="AD356" s="51" t="str">
        <f t="shared" si="49"/>
        <v/>
      </c>
      <c r="AE356" s="51" t="str">
        <f t="shared" si="49"/>
        <v/>
      </c>
    </row>
    <row r="357" spans="1:31" s="51" customFormat="1" ht="33.75" customHeight="1">
      <c r="A357" s="52">
        <v>336</v>
      </c>
      <c r="B357" s="349"/>
      <c r="C357" s="350"/>
      <c r="D357" s="351"/>
      <c r="E357" s="45"/>
      <c r="F357" s="53"/>
      <c r="G357" s="53"/>
      <c r="H357" s="53"/>
      <c r="I357" s="53"/>
      <c r="J357" s="169"/>
      <c r="K357" s="162"/>
      <c r="L357" s="57"/>
      <c r="M357" s="183" t="b">
        <v>0</v>
      </c>
      <c r="N357" s="349"/>
      <c r="O357" s="350"/>
      <c r="P357" s="350"/>
      <c r="Q357" s="351"/>
      <c r="R357" s="183" t="b">
        <v>0</v>
      </c>
      <c r="S357" s="53"/>
      <c r="T357" s="48"/>
      <c r="U357" s="49"/>
      <c r="V357" s="50"/>
      <c r="Y357" s="51">
        <f t="shared" si="38"/>
        <v>0</v>
      </c>
      <c r="Z357" s="51">
        <f t="shared" si="45"/>
        <v>0</v>
      </c>
      <c r="AA357" s="51">
        <f t="shared" si="46"/>
        <v>0</v>
      </c>
      <c r="AB357" s="51" t="str">
        <f t="shared" si="47"/>
        <v/>
      </c>
      <c r="AC357" s="51" t="str">
        <f t="shared" si="48"/>
        <v/>
      </c>
      <c r="AD357" s="51" t="str">
        <f t="shared" si="49"/>
        <v/>
      </c>
      <c r="AE357" s="51" t="str">
        <f t="shared" si="49"/>
        <v/>
      </c>
    </row>
    <row r="358" spans="1:31" s="51" customFormat="1" ht="33.75" customHeight="1">
      <c r="A358" s="52">
        <v>337</v>
      </c>
      <c r="B358" s="349"/>
      <c r="C358" s="350"/>
      <c r="D358" s="351"/>
      <c r="E358" s="45"/>
      <c r="F358" s="53"/>
      <c r="G358" s="53"/>
      <c r="H358" s="53"/>
      <c r="I358" s="53"/>
      <c r="J358" s="169"/>
      <c r="K358" s="162"/>
      <c r="L358" s="57"/>
      <c r="M358" s="183" t="b">
        <v>0</v>
      </c>
      <c r="N358" s="349"/>
      <c r="O358" s="350"/>
      <c r="P358" s="350"/>
      <c r="Q358" s="351"/>
      <c r="R358" s="183" t="b">
        <v>0</v>
      </c>
      <c r="S358" s="53"/>
      <c r="T358" s="48"/>
      <c r="U358" s="49"/>
      <c r="V358" s="50"/>
      <c r="Y358" s="51">
        <f t="shared" si="38"/>
        <v>0</v>
      </c>
      <c r="Z358" s="51">
        <f t="shared" si="45"/>
        <v>0</v>
      </c>
      <c r="AA358" s="51">
        <f t="shared" si="46"/>
        <v>0</v>
      </c>
      <c r="AB358" s="51" t="str">
        <f t="shared" si="47"/>
        <v/>
      </c>
      <c r="AC358" s="51" t="str">
        <f t="shared" si="48"/>
        <v/>
      </c>
      <c r="AD358" s="51" t="str">
        <f t="shared" si="49"/>
        <v/>
      </c>
      <c r="AE358" s="51" t="str">
        <f t="shared" si="49"/>
        <v/>
      </c>
    </row>
    <row r="359" spans="1:31" s="51" customFormat="1" ht="33.75" customHeight="1">
      <c r="A359" s="52">
        <v>338</v>
      </c>
      <c r="B359" s="349"/>
      <c r="C359" s="350"/>
      <c r="D359" s="351"/>
      <c r="E359" s="45"/>
      <c r="F359" s="53"/>
      <c r="G359" s="53"/>
      <c r="H359" s="53"/>
      <c r="I359" s="53"/>
      <c r="J359" s="169"/>
      <c r="K359" s="162"/>
      <c r="L359" s="57"/>
      <c r="M359" s="183" t="b">
        <v>0</v>
      </c>
      <c r="N359" s="349"/>
      <c r="O359" s="350"/>
      <c r="P359" s="350"/>
      <c r="Q359" s="351"/>
      <c r="R359" s="183" t="b">
        <v>0</v>
      </c>
      <c r="S359" s="53"/>
      <c r="T359" s="48"/>
      <c r="U359" s="49"/>
      <c r="V359" s="50"/>
      <c r="Y359" s="51">
        <f t="shared" si="38"/>
        <v>0</v>
      </c>
      <c r="Z359" s="51">
        <f t="shared" si="45"/>
        <v>0</v>
      </c>
      <c r="AA359" s="51">
        <f t="shared" si="46"/>
        <v>0</v>
      </c>
      <c r="AB359" s="51" t="str">
        <f t="shared" si="47"/>
        <v/>
      </c>
      <c r="AC359" s="51" t="str">
        <f t="shared" si="48"/>
        <v/>
      </c>
      <c r="AD359" s="51" t="str">
        <f t="shared" si="49"/>
        <v/>
      </c>
      <c r="AE359" s="51" t="str">
        <f t="shared" si="49"/>
        <v/>
      </c>
    </row>
    <row r="360" spans="1:31" s="51" customFormat="1" ht="33.75" customHeight="1">
      <c r="A360" s="52">
        <v>339</v>
      </c>
      <c r="B360" s="349"/>
      <c r="C360" s="350"/>
      <c r="D360" s="351"/>
      <c r="E360" s="45"/>
      <c r="F360" s="53"/>
      <c r="G360" s="53"/>
      <c r="H360" s="53"/>
      <c r="I360" s="53"/>
      <c r="J360" s="169"/>
      <c r="K360" s="162"/>
      <c r="L360" s="57"/>
      <c r="M360" s="183" t="b">
        <v>0</v>
      </c>
      <c r="N360" s="349"/>
      <c r="O360" s="350"/>
      <c r="P360" s="350"/>
      <c r="Q360" s="351"/>
      <c r="R360" s="183" t="b">
        <v>0</v>
      </c>
      <c r="S360" s="53"/>
      <c r="T360" s="48"/>
      <c r="U360" s="49"/>
      <c r="V360" s="50"/>
      <c r="Y360" s="51">
        <f t="shared" si="38"/>
        <v>0</v>
      </c>
      <c r="Z360" s="51">
        <f t="shared" si="45"/>
        <v>0</v>
      </c>
      <c r="AA360" s="51">
        <f t="shared" si="46"/>
        <v>0</v>
      </c>
      <c r="AB360" s="51" t="str">
        <f t="shared" si="47"/>
        <v/>
      </c>
      <c r="AC360" s="51" t="str">
        <f t="shared" si="48"/>
        <v/>
      </c>
      <c r="AD360" s="51" t="str">
        <f t="shared" si="49"/>
        <v/>
      </c>
      <c r="AE360" s="51" t="str">
        <f t="shared" si="49"/>
        <v/>
      </c>
    </row>
    <row r="361" spans="1:31" s="51" customFormat="1" ht="33.75" customHeight="1">
      <c r="A361" s="52">
        <v>340</v>
      </c>
      <c r="B361" s="349"/>
      <c r="C361" s="350"/>
      <c r="D361" s="351"/>
      <c r="E361" s="45"/>
      <c r="F361" s="53"/>
      <c r="G361" s="53"/>
      <c r="H361" s="53"/>
      <c r="I361" s="53"/>
      <c r="J361" s="169"/>
      <c r="K361" s="162"/>
      <c r="L361" s="57"/>
      <c r="M361" s="183" t="b">
        <v>0</v>
      </c>
      <c r="N361" s="349"/>
      <c r="O361" s="350"/>
      <c r="P361" s="350"/>
      <c r="Q361" s="351"/>
      <c r="R361" s="183" t="b">
        <v>0</v>
      </c>
      <c r="S361" s="53"/>
      <c r="T361" s="48"/>
      <c r="U361" s="49"/>
      <c r="V361" s="50"/>
      <c r="Y361" s="51">
        <f t="shared" si="38"/>
        <v>0</v>
      </c>
      <c r="Z361" s="51">
        <f t="shared" si="45"/>
        <v>0</v>
      </c>
      <c r="AA361" s="51">
        <f t="shared" si="46"/>
        <v>0</v>
      </c>
      <c r="AB361" s="51" t="str">
        <f t="shared" si="47"/>
        <v/>
      </c>
      <c r="AC361" s="51" t="str">
        <f t="shared" si="48"/>
        <v/>
      </c>
      <c r="AD361" s="51" t="str">
        <f t="shared" si="49"/>
        <v/>
      </c>
      <c r="AE361" s="51" t="str">
        <f t="shared" si="49"/>
        <v/>
      </c>
    </row>
    <row r="362" spans="1:31" s="51" customFormat="1" ht="33.75" customHeight="1">
      <c r="A362" s="52">
        <v>341</v>
      </c>
      <c r="B362" s="349"/>
      <c r="C362" s="350"/>
      <c r="D362" s="351"/>
      <c r="E362" s="45"/>
      <c r="F362" s="53"/>
      <c r="G362" s="53"/>
      <c r="H362" s="53"/>
      <c r="I362" s="53"/>
      <c r="J362" s="169"/>
      <c r="K362" s="162"/>
      <c r="L362" s="57"/>
      <c r="M362" s="183" t="b">
        <v>0</v>
      </c>
      <c r="N362" s="349"/>
      <c r="O362" s="350"/>
      <c r="P362" s="350"/>
      <c r="Q362" s="351"/>
      <c r="R362" s="183" t="b">
        <v>0</v>
      </c>
      <c r="S362" s="53"/>
      <c r="T362" s="48"/>
      <c r="U362" s="49"/>
      <c r="V362" s="50"/>
      <c r="Y362" s="51">
        <f t="shared" si="38"/>
        <v>0</v>
      </c>
      <c r="Z362" s="51">
        <f t="shared" si="45"/>
        <v>0</v>
      </c>
      <c r="AA362" s="51">
        <f t="shared" si="46"/>
        <v>0</v>
      </c>
      <c r="AB362" s="51" t="str">
        <f t="shared" si="47"/>
        <v/>
      </c>
      <c r="AC362" s="51" t="str">
        <f t="shared" si="48"/>
        <v/>
      </c>
      <c r="AD362" s="51" t="str">
        <f t="shared" si="49"/>
        <v/>
      </c>
      <c r="AE362" s="51" t="str">
        <f t="shared" si="49"/>
        <v/>
      </c>
    </row>
    <row r="363" spans="1:31" s="51" customFormat="1" ht="33.75" customHeight="1">
      <c r="A363" s="52">
        <v>342</v>
      </c>
      <c r="B363" s="349"/>
      <c r="C363" s="350"/>
      <c r="D363" s="351"/>
      <c r="E363" s="45"/>
      <c r="F363" s="53"/>
      <c r="G363" s="53"/>
      <c r="H363" s="53"/>
      <c r="I363" s="53"/>
      <c r="J363" s="169"/>
      <c r="K363" s="162"/>
      <c r="L363" s="57"/>
      <c r="M363" s="183" t="b">
        <v>0</v>
      </c>
      <c r="N363" s="349"/>
      <c r="O363" s="350"/>
      <c r="P363" s="350"/>
      <c r="Q363" s="351"/>
      <c r="R363" s="183" t="b">
        <v>0</v>
      </c>
      <c r="S363" s="53"/>
      <c r="T363" s="48"/>
      <c r="U363" s="49"/>
      <c r="V363" s="50"/>
      <c r="Y363" s="51">
        <f t="shared" si="38"/>
        <v>0</v>
      </c>
      <c r="Z363" s="51">
        <f t="shared" si="45"/>
        <v>0</v>
      </c>
      <c r="AA363" s="51">
        <f t="shared" si="46"/>
        <v>0</v>
      </c>
      <c r="AB363" s="51" t="str">
        <f t="shared" si="47"/>
        <v/>
      </c>
      <c r="AC363" s="51" t="str">
        <f t="shared" si="48"/>
        <v/>
      </c>
      <c r="AD363" s="51" t="str">
        <f t="shared" si="49"/>
        <v/>
      </c>
      <c r="AE363" s="51" t="str">
        <f t="shared" si="49"/>
        <v/>
      </c>
    </row>
    <row r="364" spans="1:31" s="51" customFormat="1" ht="33.75" customHeight="1">
      <c r="A364" s="52">
        <v>343</v>
      </c>
      <c r="B364" s="349"/>
      <c r="C364" s="350"/>
      <c r="D364" s="351"/>
      <c r="E364" s="45"/>
      <c r="F364" s="53"/>
      <c r="G364" s="53"/>
      <c r="H364" s="53"/>
      <c r="I364" s="53"/>
      <c r="J364" s="169"/>
      <c r="K364" s="162"/>
      <c r="L364" s="57"/>
      <c r="M364" s="183" t="b">
        <v>0</v>
      </c>
      <c r="N364" s="349"/>
      <c r="O364" s="350"/>
      <c r="P364" s="350"/>
      <c r="Q364" s="351"/>
      <c r="R364" s="183" t="b">
        <v>0</v>
      </c>
      <c r="S364" s="53"/>
      <c r="T364" s="48"/>
      <c r="U364" s="49"/>
      <c r="V364" s="50"/>
      <c r="Y364" s="51">
        <f t="shared" si="38"/>
        <v>0</v>
      </c>
      <c r="Z364" s="51">
        <f t="shared" si="45"/>
        <v>0</v>
      </c>
      <c r="AA364" s="51">
        <f t="shared" si="46"/>
        <v>0</v>
      </c>
      <c r="AB364" s="51" t="str">
        <f t="shared" si="47"/>
        <v/>
      </c>
      <c r="AC364" s="51" t="str">
        <f t="shared" si="48"/>
        <v/>
      </c>
      <c r="AD364" s="51" t="str">
        <f t="shared" si="49"/>
        <v/>
      </c>
      <c r="AE364" s="51" t="str">
        <f t="shared" si="49"/>
        <v/>
      </c>
    </row>
    <row r="365" spans="1:31" s="51" customFormat="1" ht="33.75" customHeight="1">
      <c r="A365" s="52">
        <v>344</v>
      </c>
      <c r="B365" s="349"/>
      <c r="C365" s="350"/>
      <c r="D365" s="351"/>
      <c r="E365" s="45"/>
      <c r="F365" s="53"/>
      <c r="G365" s="53"/>
      <c r="H365" s="53"/>
      <c r="I365" s="53"/>
      <c r="J365" s="169"/>
      <c r="K365" s="162"/>
      <c r="L365" s="57"/>
      <c r="M365" s="183" t="b">
        <v>0</v>
      </c>
      <c r="N365" s="349"/>
      <c r="O365" s="350"/>
      <c r="P365" s="350"/>
      <c r="Q365" s="351"/>
      <c r="R365" s="183" t="b">
        <v>0</v>
      </c>
      <c r="S365" s="53"/>
      <c r="T365" s="48"/>
      <c r="U365" s="49"/>
      <c r="V365" s="50"/>
      <c r="Y365" s="51">
        <f t="shared" si="38"/>
        <v>0</v>
      </c>
      <c r="Z365" s="51">
        <f t="shared" si="45"/>
        <v>0</v>
      </c>
      <c r="AA365" s="51">
        <f t="shared" si="46"/>
        <v>0</v>
      </c>
      <c r="AB365" s="51" t="str">
        <f t="shared" si="47"/>
        <v/>
      </c>
      <c r="AC365" s="51" t="str">
        <f t="shared" si="48"/>
        <v/>
      </c>
      <c r="AD365" s="51" t="str">
        <f t="shared" si="49"/>
        <v/>
      </c>
      <c r="AE365" s="51" t="str">
        <f t="shared" si="49"/>
        <v/>
      </c>
    </row>
    <row r="366" spans="1:31" s="51" customFormat="1" ht="33.75" customHeight="1">
      <c r="A366" s="52">
        <v>345</v>
      </c>
      <c r="B366" s="349"/>
      <c r="C366" s="350"/>
      <c r="D366" s="351"/>
      <c r="E366" s="45"/>
      <c r="F366" s="53"/>
      <c r="G366" s="53"/>
      <c r="H366" s="53"/>
      <c r="I366" s="53"/>
      <c r="J366" s="169"/>
      <c r="K366" s="162"/>
      <c r="L366" s="57"/>
      <c r="M366" s="183" t="b">
        <v>0</v>
      </c>
      <c r="N366" s="349"/>
      <c r="O366" s="350"/>
      <c r="P366" s="350"/>
      <c r="Q366" s="351"/>
      <c r="R366" s="183" t="b">
        <v>0</v>
      </c>
      <c r="S366" s="53"/>
      <c r="T366" s="48"/>
      <c r="U366" s="49"/>
      <c r="V366" s="50"/>
      <c r="Y366" s="51">
        <f t="shared" si="38"/>
        <v>0</v>
      </c>
      <c r="Z366" s="51">
        <f t="shared" si="45"/>
        <v>0</v>
      </c>
      <c r="AA366" s="51">
        <f t="shared" si="46"/>
        <v>0</v>
      </c>
      <c r="AB366" s="51" t="str">
        <f t="shared" si="47"/>
        <v/>
      </c>
      <c r="AC366" s="51" t="str">
        <f t="shared" si="48"/>
        <v/>
      </c>
      <c r="AD366" s="51" t="str">
        <f t="shared" si="49"/>
        <v/>
      </c>
      <c r="AE366" s="51" t="str">
        <f t="shared" si="49"/>
        <v/>
      </c>
    </row>
    <row r="367" spans="1:31" s="51" customFormat="1" ht="33.75" customHeight="1">
      <c r="A367" s="52">
        <v>346</v>
      </c>
      <c r="B367" s="349"/>
      <c r="C367" s="350"/>
      <c r="D367" s="351"/>
      <c r="E367" s="45"/>
      <c r="F367" s="53"/>
      <c r="G367" s="53"/>
      <c r="H367" s="53"/>
      <c r="I367" s="53"/>
      <c r="J367" s="169"/>
      <c r="K367" s="162"/>
      <c r="L367" s="57"/>
      <c r="M367" s="183" t="b">
        <v>0</v>
      </c>
      <c r="N367" s="349"/>
      <c r="O367" s="350"/>
      <c r="P367" s="350"/>
      <c r="Q367" s="351"/>
      <c r="R367" s="183" t="b">
        <v>0</v>
      </c>
      <c r="S367" s="53"/>
      <c r="T367" s="48"/>
      <c r="U367" s="49"/>
      <c r="V367" s="50"/>
      <c r="Y367" s="51">
        <f t="shared" si="38"/>
        <v>0</v>
      </c>
      <c r="Z367" s="51">
        <f t="shared" si="45"/>
        <v>0</v>
      </c>
      <c r="AA367" s="51">
        <f t="shared" si="46"/>
        <v>0</v>
      </c>
      <c r="AB367" s="51" t="str">
        <f t="shared" si="47"/>
        <v/>
      </c>
      <c r="AC367" s="51" t="str">
        <f t="shared" si="48"/>
        <v/>
      </c>
      <c r="AD367" s="51" t="str">
        <f t="shared" si="49"/>
        <v/>
      </c>
      <c r="AE367" s="51" t="str">
        <f t="shared" si="49"/>
        <v/>
      </c>
    </row>
    <row r="368" spans="1:31" s="51" customFormat="1" ht="33.75" customHeight="1">
      <c r="A368" s="52">
        <v>347</v>
      </c>
      <c r="B368" s="349"/>
      <c r="C368" s="350"/>
      <c r="D368" s="351"/>
      <c r="E368" s="45"/>
      <c r="F368" s="53"/>
      <c r="G368" s="53"/>
      <c r="H368" s="53"/>
      <c r="I368" s="53"/>
      <c r="J368" s="169"/>
      <c r="K368" s="162"/>
      <c r="L368" s="57"/>
      <c r="M368" s="183" t="b">
        <v>0</v>
      </c>
      <c r="N368" s="349"/>
      <c r="O368" s="350"/>
      <c r="P368" s="350"/>
      <c r="Q368" s="351"/>
      <c r="R368" s="183" t="b">
        <v>0</v>
      </c>
      <c r="S368" s="53"/>
      <c r="T368" s="48"/>
      <c r="U368" s="49"/>
      <c r="V368" s="50"/>
      <c r="Y368" s="51">
        <f t="shared" si="38"/>
        <v>0</v>
      </c>
      <c r="Z368" s="51">
        <f t="shared" si="45"/>
        <v>0</v>
      </c>
      <c r="AA368" s="51">
        <f t="shared" si="46"/>
        <v>0</v>
      </c>
      <c r="AB368" s="51" t="str">
        <f t="shared" si="47"/>
        <v/>
      </c>
      <c r="AC368" s="51" t="str">
        <f t="shared" si="48"/>
        <v/>
      </c>
      <c r="AD368" s="51" t="str">
        <f t="shared" si="49"/>
        <v/>
      </c>
      <c r="AE368" s="51" t="str">
        <f t="shared" si="49"/>
        <v/>
      </c>
    </row>
    <row r="369" spans="1:31" s="51" customFormat="1" ht="33.75" customHeight="1">
      <c r="A369" s="52">
        <v>348</v>
      </c>
      <c r="B369" s="349"/>
      <c r="C369" s="350"/>
      <c r="D369" s="351"/>
      <c r="E369" s="45"/>
      <c r="F369" s="53"/>
      <c r="G369" s="53"/>
      <c r="H369" s="53"/>
      <c r="I369" s="53"/>
      <c r="J369" s="169"/>
      <c r="K369" s="162"/>
      <c r="L369" s="57"/>
      <c r="M369" s="183" t="b">
        <v>0</v>
      </c>
      <c r="N369" s="349"/>
      <c r="O369" s="350"/>
      <c r="P369" s="350"/>
      <c r="Q369" s="351"/>
      <c r="R369" s="183" t="b">
        <v>0</v>
      </c>
      <c r="S369" s="53"/>
      <c r="T369" s="48"/>
      <c r="U369" s="49"/>
      <c r="V369" s="50"/>
      <c r="Y369" s="51">
        <f t="shared" si="38"/>
        <v>0</v>
      </c>
      <c r="Z369" s="51">
        <f t="shared" si="45"/>
        <v>0</v>
      </c>
      <c r="AA369" s="51">
        <f t="shared" si="46"/>
        <v>0</v>
      </c>
      <c r="AB369" s="51" t="str">
        <f t="shared" si="47"/>
        <v/>
      </c>
      <c r="AC369" s="51" t="str">
        <f t="shared" si="48"/>
        <v/>
      </c>
      <c r="AD369" s="51" t="str">
        <f t="shared" si="49"/>
        <v/>
      </c>
      <c r="AE369" s="51" t="str">
        <f t="shared" si="49"/>
        <v/>
      </c>
    </row>
    <row r="370" spans="1:31" s="51" customFormat="1" ht="33.75" customHeight="1">
      <c r="A370" s="52">
        <v>349</v>
      </c>
      <c r="B370" s="349"/>
      <c r="C370" s="350"/>
      <c r="D370" s="351"/>
      <c r="E370" s="45"/>
      <c r="F370" s="53"/>
      <c r="G370" s="53"/>
      <c r="H370" s="53"/>
      <c r="I370" s="53"/>
      <c r="J370" s="169"/>
      <c r="K370" s="162"/>
      <c r="L370" s="57"/>
      <c r="M370" s="183" t="b">
        <v>0</v>
      </c>
      <c r="N370" s="349"/>
      <c r="O370" s="350"/>
      <c r="P370" s="350"/>
      <c r="Q370" s="351"/>
      <c r="R370" s="183" t="b">
        <v>0</v>
      </c>
      <c r="S370" s="53"/>
      <c r="T370" s="48"/>
      <c r="U370" s="49"/>
      <c r="V370" s="50"/>
      <c r="Y370" s="51">
        <f t="shared" si="38"/>
        <v>0</v>
      </c>
      <c r="Z370" s="51">
        <f t="shared" si="45"/>
        <v>0</v>
      </c>
      <c r="AA370" s="51">
        <f t="shared" si="46"/>
        <v>0</v>
      </c>
      <c r="AB370" s="51" t="str">
        <f t="shared" si="47"/>
        <v/>
      </c>
      <c r="AC370" s="51" t="str">
        <f t="shared" si="48"/>
        <v/>
      </c>
      <c r="AD370" s="51" t="str">
        <f t="shared" si="49"/>
        <v/>
      </c>
      <c r="AE370" s="51" t="str">
        <f t="shared" si="49"/>
        <v/>
      </c>
    </row>
    <row r="371" spans="1:31" s="51" customFormat="1" ht="33.75" customHeight="1">
      <c r="A371" s="52">
        <v>350</v>
      </c>
      <c r="B371" s="349"/>
      <c r="C371" s="350"/>
      <c r="D371" s="351"/>
      <c r="E371" s="45"/>
      <c r="F371" s="53"/>
      <c r="G371" s="53"/>
      <c r="H371" s="53"/>
      <c r="I371" s="53"/>
      <c r="J371" s="169"/>
      <c r="K371" s="162"/>
      <c r="L371" s="57"/>
      <c r="M371" s="183" t="b">
        <v>0</v>
      </c>
      <c r="N371" s="349"/>
      <c r="O371" s="350"/>
      <c r="P371" s="350"/>
      <c r="Q371" s="351"/>
      <c r="R371" s="183" t="b">
        <v>0</v>
      </c>
      <c r="S371" s="53"/>
      <c r="T371" s="48"/>
      <c r="U371" s="49"/>
      <c r="V371" s="50"/>
      <c r="Y371" s="51">
        <f t="shared" si="38"/>
        <v>0</v>
      </c>
      <c r="Z371" s="51">
        <f t="shared" si="45"/>
        <v>0</v>
      </c>
      <c r="AA371" s="51">
        <f t="shared" si="46"/>
        <v>0</v>
      </c>
      <c r="AB371" s="51" t="str">
        <f t="shared" si="47"/>
        <v/>
      </c>
      <c r="AC371" s="51" t="str">
        <f t="shared" si="48"/>
        <v/>
      </c>
      <c r="AD371" s="51" t="str">
        <f t="shared" si="49"/>
        <v/>
      </c>
      <c r="AE371" s="51" t="str">
        <f t="shared" si="49"/>
        <v/>
      </c>
    </row>
    <row r="372" spans="1:31" s="51" customFormat="1" ht="33.75" customHeight="1">
      <c r="A372" s="52">
        <v>351</v>
      </c>
      <c r="B372" s="349"/>
      <c r="C372" s="350"/>
      <c r="D372" s="351"/>
      <c r="E372" s="45"/>
      <c r="F372" s="53"/>
      <c r="G372" s="53"/>
      <c r="H372" s="53"/>
      <c r="I372" s="53"/>
      <c r="J372" s="169"/>
      <c r="K372" s="162"/>
      <c r="L372" s="57"/>
      <c r="M372" s="183" t="b">
        <v>0</v>
      </c>
      <c r="N372" s="349"/>
      <c r="O372" s="350"/>
      <c r="P372" s="350"/>
      <c r="Q372" s="351"/>
      <c r="R372" s="183" t="b">
        <v>0</v>
      </c>
      <c r="S372" s="53"/>
      <c r="T372" s="48"/>
      <c r="U372" s="49"/>
      <c r="V372" s="50"/>
      <c r="Y372" s="51">
        <f t="shared" si="38"/>
        <v>0</v>
      </c>
      <c r="Z372" s="51">
        <f t="shared" si="45"/>
        <v>0</v>
      </c>
      <c r="AA372" s="51">
        <f t="shared" si="46"/>
        <v>0</v>
      </c>
      <c r="AB372" s="51" t="str">
        <f t="shared" si="47"/>
        <v/>
      </c>
      <c r="AC372" s="51" t="str">
        <f t="shared" si="48"/>
        <v/>
      </c>
      <c r="AD372" s="51" t="str">
        <f t="shared" si="49"/>
        <v/>
      </c>
      <c r="AE372" s="51" t="str">
        <f t="shared" si="49"/>
        <v/>
      </c>
    </row>
    <row r="373" spans="1:31" s="51" customFormat="1" ht="33.75" customHeight="1">
      <c r="A373" s="52">
        <v>352</v>
      </c>
      <c r="B373" s="349"/>
      <c r="C373" s="350"/>
      <c r="D373" s="351"/>
      <c r="E373" s="45"/>
      <c r="F373" s="53"/>
      <c r="G373" s="53"/>
      <c r="H373" s="53"/>
      <c r="I373" s="53"/>
      <c r="J373" s="169"/>
      <c r="K373" s="162"/>
      <c r="L373" s="57"/>
      <c r="M373" s="183" t="b">
        <v>0</v>
      </c>
      <c r="N373" s="349"/>
      <c r="O373" s="350"/>
      <c r="P373" s="350"/>
      <c r="Q373" s="351"/>
      <c r="R373" s="183" t="b">
        <v>0</v>
      </c>
      <c r="S373" s="53"/>
      <c r="T373" s="48"/>
      <c r="U373" s="49"/>
      <c r="V373" s="50"/>
      <c r="Y373" s="51">
        <f t="shared" si="38"/>
        <v>0</v>
      </c>
      <c r="Z373" s="51">
        <f t="shared" si="45"/>
        <v>0</v>
      </c>
      <c r="AA373" s="51">
        <f t="shared" si="46"/>
        <v>0</v>
      </c>
      <c r="AB373" s="51" t="str">
        <f t="shared" si="47"/>
        <v/>
      </c>
      <c r="AC373" s="51" t="str">
        <f t="shared" si="48"/>
        <v/>
      </c>
      <c r="AD373" s="51" t="str">
        <f t="shared" si="49"/>
        <v/>
      </c>
      <c r="AE373" s="51" t="str">
        <f t="shared" si="49"/>
        <v/>
      </c>
    </row>
    <row r="374" spans="1:31" s="51" customFormat="1" ht="33.75" customHeight="1">
      <c r="A374" s="52">
        <v>353</v>
      </c>
      <c r="B374" s="349"/>
      <c r="C374" s="350"/>
      <c r="D374" s="351"/>
      <c r="E374" s="45"/>
      <c r="F374" s="53"/>
      <c r="G374" s="53"/>
      <c r="H374" s="53"/>
      <c r="I374" s="53"/>
      <c r="J374" s="169"/>
      <c r="K374" s="162"/>
      <c r="L374" s="57"/>
      <c r="M374" s="183" t="b">
        <v>0</v>
      </c>
      <c r="N374" s="349"/>
      <c r="O374" s="350"/>
      <c r="P374" s="350"/>
      <c r="Q374" s="351"/>
      <c r="R374" s="183" t="b">
        <v>0</v>
      </c>
      <c r="S374" s="53"/>
      <c r="T374" s="48"/>
      <c r="U374" s="49"/>
      <c r="V374" s="50"/>
      <c r="Y374" s="51">
        <f t="shared" si="38"/>
        <v>0</v>
      </c>
      <c r="Z374" s="51">
        <f t="shared" si="45"/>
        <v>0</v>
      </c>
      <c r="AA374" s="51">
        <f t="shared" si="46"/>
        <v>0</v>
      </c>
      <c r="AB374" s="51" t="str">
        <f t="shared" si="47"/>
        <v/>
      </c>
      <c r="AC374" s="51" t="str">
        <f t="shared" si="48"/>
        <v/>
      </c>
      <c r="AD374" s="51" t="str">
        <f t="shared" si="49"/>
        <v/>
      </c>
      <c r="AE374" s="51" t="str">
        <f t="shared" si="49"/>
        <v/>
      </c>
    </row>
    <row r="375" spans="1:31" s="51" customFormat="1" ht="33.75" customHeight="1">
      <c r="A375" s="52">
        <v>354</v>
      </c>
      <c r="B375" s="349"/>
      <c r="C375" s="350"/>
      <c r="D375" s="351"/>
      <c r="E375" s="45"/>
      <c r="F375" s="53"/>
      <c r="G375" s="53"/>
      <c r="H375" s="53"/>
      <c r="I375" s="53"/>
      <c r="J375" s="169"/>
      <c r="K375" s="162"/>
      <c r="L375" s="57"/>
      <c r="M375" s="183" t="b">
        <v>0</v>
      </c>
      <c r="N375" s="349"/>
      <c r="O375" s="350"/>
      <c r="P375" s="350"/>
      <c r="Q375" s="351"/>
      <c r="R375" s="183" t="b">
        <v>0</v>
      </c>
      <c r="S375" s="53"/>
      <c r="T375" s="48"/>
      <c r="U375" s="49"/>
      <c r="V375" s="50"/>
      <c r="Y375" s="51">
        <f t="shared" si="38"/>
        <v>0</v>
      </c>
      <c r="Z375" s="51">
        <f t="shared" si="45"/>
        <v>0</v>
      </c>
      <c r="AA375" s="51">
        <f t="shared" si="46"/>
        <v>0</v>
      </c>
      <c r="AB375" s="51" t="str">
        <f t="shared" si="47"/>
        <v/>
      </c>
      <c r="AC375" s="51" t="str">
        <f t="shared" si="48"/>
        <v/>
      </c>
      <c r="AD375" s="51" t="str">
        <f t="shared" si="49"/>
        <v/>
      </c>
      <c r="AE375" s="51" t="str">
        <f t="shared" si="49"/>
        <v/>
      </c>
    </row>
    <row r="376" spans="1:31" s="51" customFormat="1" ht="33.75" customHeight="1">
      <c r="A376" s="52">
        <v>355</v>
      </c>
      <c r="B376" s="349"/>
      <c r="C376" s="350"/>
      <c r="D376" s="351"/>
      <c r="E376" s="45"/>
      <c r="F376" s="53"/>
      <c r="G376" s="53"/>
      <c r="H376" s="53"/>
      <c r="I376" s="53"/>
      <c r="J376" s="169"/>
      <c r="K376" s="162"/>
      <c r="L376" s="57"/>
      <c r="M376" s="183" t="b">
        <v>0</v>
      </c>
      <c r="N376" s="349"/>
      <c r="O376" s="350"/>
      <c r="P376" s="350"/>
      <c r="Q376" s="351"/>
      <c r="R376" s="183" t="b">
        <v>0</v>
      </c>
      <c r="S376" s="53"/>
      <c r="T376" s="48"/>
      <c r="U376" s="49"/>
      <c r="V376" s="50"/>
      <c r="Y376" s="51">
        <f t="shared" si="38"/>
        <v>0</v>
      </c>
      <c r="Z376" s="51">
        <f t="shared" si="45"/>
        <v>0</v>
      </c>
      <c r="AA376" s="51">
        <f t="shared" si="46"/>
        <v>0</v>
      </c>
      <c r="AB376" s="51" t="str">
        <f t="shared" si="47"/>
        <v/>
      </c>
      <c r="AC376" s="51" t="str">
        <f t="shared" si="48"/>
        <v/>
      </c>
      <c r="AD376" s="51" t="str">
        <f t="shared" si="49"/>
        <v/>
      </c>
      <c r="AE376" s="51" t="str">
        <f t="shared" si="49"/>
        <v/>
      </c>
    </row>
    <row r="377" spans="1:31" s="51" customFormat="1" ht="33.75" customHeight="1">
      <c r="A377" s="52">
        <v>356</v>
      </c>
      <c r="B377" s="349"/>
      <c r="C377" s="350"/>
      <c r="D377" s="351"/>
      <c r="E377" s="45"/>
      <c r="F377" s="53"/>
      <c r="G377" s="53"/>
      <c r="H377" s="53"/>
      <c r="I377" s="53"/>
      <c r="J377" s="169"/>
      <c r="K377" s="162"/>
      <c r="L377" s="57"/>
      <c r="M377" s="183" t="b">
        <v>0</v>
      </c>
      <c r="N377" s="349"/>
      <c r="O377" s="350"/>
      <c r="P377" s="350"/>
      <c r="Q377" s="351"/>
      <c r="R377" s="183" t="b">
        <v>0</v>
      </c>
      <c r="S377" s="53"/>
      <c r="T377" s="48"/>
      <c r="U377" s="49"/>
      <c r="V377" s="50"/>
      <c r="Y377" s="51">
        <f t="shared" si="38"/>
        <v>0</v>
      </c>
      <c r="Z377" s="51">
        <f t="shared" si="45"/>
        <v>0</v>
      </c>
      <c r="AA377" s="51">
        <f t="shared" si="46"/>
        <v>0</v>
      </c>
      <c r="AB377" s="51" t="str">
        <f t="shared" si="47"/>
        <v/>
      </c>
      <c r="AC377" s="51" t="str">
        <f t="shared" si="48"/>
        <v/>
      </c>
      <c r="AD377" s="51" t="str">
        <f t="shared" si="49"/>
        <v/>
      </c>
      <c r="AE377" s="51" t="str">
        <f t="shared" si="49"/>
        <v/>
      </c>
    </row>
    <row r="378" spans="1:31" s="51" customFormat="1" ht="33.75" customHeight="1">
      <c r="A378" s="52">
        <v>357</v>
      </c>
      <c r="B378" s="349"/>
      <c r="C378" s="350"/>
      <c r="D378" s="351"/>
      <c r="E378" s="45"/>
      <c r="F378" s="53"/>
      <c r="G378" s="53"/>
      <c r="H378" s="53"/>
      <c r="I378" s="53"/>
      <c r="J378" s="169"/>
      <c r="K378" s="162"/>
      <c r="L378" s="57"/>
      <c r="M378" s="183" t="b">
        <v>0</v>
      </c>
      <c r="N378" s="349"/>
      <c r="O378" s="350"/>
      <c r="P378" s="350"/>
      <c r="Q378" s="351"/>
      <c r="R378" s="183" t="b">
        <v>0</v>
      </c>
      <c r="S378" s="53"/>
      <c r="T378" s="48"/>
      <c r="U378" s="49"/>
      <c r="V378" s="50"/>
      <c r="Y378" s="51">
        <f t="shared" si="38"/>
        <v>0</v>
      </c>
      <c r="Z378" s="51">
        <f t="shared" si="45"/>
        <v>0</v>
      </c>
      <c r="AA378" s="51">
        <f t="shared" si="46"/>
        <v>0</v>
      </c>
      <c r="AB378" s="51" t="str">
        <f t="shared" si="47"/>
        <v/>
      </c>
      <c r="AC378" s="51" t="str">
        <f t="shared" si="48"/>
        <v/>
      </c>
      <c r="AD378" s="51" t="str">
        <f t="shared" si="49"/>
        <v/>
      </c>
      <c r="AE378" s="51" t="str">
        <f t="shared" si="49"/>
        <v/>
      </c>
    </row>
    <row r="379" spans="1:31" s="51" customFormat="1" ht="33.75" customHeight="1">
      <c r="A379" s="52">
        <v>358</v>
      </c>
      <c r="B379" s="349"/>
      <c r="C379" s="350"/>
      <c r="D379" s="351"/>
      <c r="E379" s="45"/>
      <c r="F379" s="53"/>
      <c r="G379" s="53"/>
      <c r="H379" s="53"/>
      <c r="I379" s="53"/>
      <c r="J379" s="169"/>
      <c r="K379" s="162"/>
      <c r="L379" s="57"/>
      <c r="M379" s="183" t="b">
        <v>0</v>
      </c>
      <c r="N379" s="349"/>
      <c r="O379" s="350"/>
      <c r="P379" s="350"/>
      <c r="Q379" s="351"/>
      <c r="R379" s="183" t="b">
        <v>0</v>
      </c>
      <c r="S379" s="53"/>
      <c r="T379" s="48"/>
      <c r="U379" s="49"/>
      <c r="V379" s="50"/>
      <c r="Y379" s="51">
        <f t="shared" si="38"/>
        <v>0</v>
      </c>
      <c r="Z379" s="51">
        <f t="shared" si="45"/>
        <v>0</v>
      </c>
      <c r="AA379" s="51">
        <f t="shared" si="46"/>
        <v>0</v>
      </c>
      <c r="AB379" s="51" t="str">
        <f t="shared" si="47"/>
        <v/>
      </c>
      <c r="AC379" s="51" t="str">
        <f t="shared" si="48"/>
        <v/>
      </c>
      <c r="AD379" s="51" t="str">
        <f t="shared" si="49"/>
        <v/>
      </c>
      <c r="AE379" s="51" t="str">
        <f t="shared" si="49"/>
        <v/>
      </c>
    </row>
    <row r="380" spans="1:31" s="51" customFormat="1" ht="33.75" customHeight="1">
      <c r="A380" s="52">
        <v>359</v>
      </c>
      <c r="B380" s="349"/>
      <c r="C380" s="350"/>
      <c r="D380" s="351"/>
      <c r="E380" s="45"/>
      <c r="F380" s="53"/>
      <c r="G380" s="53"/>
      <c r="H380" s="53"/>
      <c r="I380" s="53"/>
      <c r="J380" s="169"/>
      <c r="K380" s="162"/>
      <c r="L380" s="57"/>
      <c r="M380" s="183" t="b">
        <v>0</v>
      </c>
      <c r="N380" s="349"/>
      <c r="O380" s="350"/>
      <c r="P380" s="350"/>
      <c r="Q380" s="351"/>
      <c r="R380" s="183" t="b">
        <v>0</v>
      </c>
      <c r="S380" s="53"/>
      <c r="T380" s="48"/>
      <c r="U380" s="49"/>
      <c r="V380" s="50"/>
      <c r="Y380" s="51">
        <f t="shared" si="38"/>
        <v>0</v>
      </c>
      <c r="Z380" s="51">
        <f t="shared" si="45"/>
        <v>0</v>
      </c>
      <c r="AA380" s="51">
        <f t="shared" si="46"/>
        <v>0</v>
      </c>
      <c r="AB380" s="51" t="str">
        <f t="shared" si="47"/>
        <v/>
      </c>
      <c r="AC380" s="51" t="str">
        <f t="shared" si="48"/>
        <v/>
      </c>
      <c r="AD380" s="51" t="str">
        <f t="shared" si="49"/>
        <v/>
      </c>
      <c r="AE380" s="51" t="str">
        <f t="shared" si="49"/>
        <v/>
      </c>
    </row>
    <row r="381" spans="1:31" s="51" customFormat="1" ht="33.75" customHeight="1">
      <c r="A381" s="52">
        <v>360</v>
      </c>
      <c r="B381" s="349"/>
      <c r="C381" s="350"/>
      <c r="D381" s="351"/>
      <c r="E381" s="45"/>
      <c r="F381" s="53"/>
      <c r="G381" s="53"/>
      <c r="H381" s="53"/>
      <c r="I381" s="53"/>
      <c r="J381" s="169"/>
      <c r="K381" s="162"/>
      <c r="L381" s="57"/>
      <c r="M381" s="183" t="b">
        <v>0</v>
      </c>
      <c r="N381" s="349"/>
      <c r="O381" s="350"/>
      <c r="P381" s="350"/>
      <c r="Q381" s="351"/>
      <c r="R381" s="183" t="b">
        <v>0</v>
      </c>
      <c r="S381" s="53"/>
      <c r="T381" s="48"/>
      <c r="U381" s="49"/>
      <c r="V381" s="50"/>
      <c r="Y381" s="51">
        <f t="shared" si="38"/>
        <v>0</v>
      </c>
      <c r="Z381" s="51">
        <f t="shared" si="45"/>
        <v>0</v>
      </c>
      <c r="AA381" s="51">
        <f t="shared" si="46"/>
        <v>0</v>
      </c>
      <c r="AB381" s="51" t="str">
        <f t="shared" si="47"/>
        <v/>
      </c>
      <c r="AC381" s="51" t="str">
        <f t="shared" si="48"/>
        <v/>
      </c>
      <c r="AD381" s="51" t="str">
        <f t="shared" si="49"/>
        <v/>
      </c>
      <c r="AE381" s="51" t="str">
        <f t="shared" si="49"/>
        <v/>
      </c>
    </row>
    <row r="382" spans="1:31" s="51" customFormat="1" ht="33.75" customHeight="1">
      <c r="A382" s="52">
        <v>361</v>
      </c>
      <c r="B382" s="349"/>
      <c r="C382" s="350"/>
      <c r="D382" s="351"/>
      <c r="E382" s="45"/>
      <c r="F382" s="53"/>
      <c r="G382" s="53"/>
      <c r="H382" s="53"/>
      <c r="I382" s="53"/>
      <c r="J382" s="169"/>
      <c r="K382" s="162"/>
      <c r="L382" s="57"/>
      <c r="M382" s="183" t="b">
        <v>0</v>
      </c>
      <c r="N382" s="349"/>
      <c r="O382" s="350"/>
      <c r="P382" s="350"/>
      <c r="Q382" s="351"/>
      <c r="R382" s="183" t="b">
        <v>0</v>
      </c>
      <c r="S382" s="53"/>
      <c r="T382" s="48"/>
      <c r="U382" s="49"/>
      <c r="V382" s="50"/>
      <c r="Y382" s="51">
        <f t="shared" si="38"/>
        <v>0</v>
      </c>
      <c r="Z382" s="51">
        <f t="shared" si="45"/>
        <v>0</v>
      </c>
      <c r="AA382" s="51">
        <f t="shared" si="46"/>
        <v>0</v>
      </c>
      <c r="AB382" s="51" t="str">
        <f t="shared" si="47"/>
        <v/>
      </c>
      <c r="AC382" s="51" t="str">
        <f t="shared" si="48"/>
        <v/>
      </c>
      <c r="AD382" s="51" t="str">
        <f t="shared" si="49"/>
        <v/>
      </c>
      <c r="AE382" s="51" t="str">
        <f t="shared" si="49"/>
        <v/>
      </c>
    </row>
    <row r="383" spans="1:31" s="51" customFormat="1" ht="33.75" customHeight="1">
      <c r="A383" s="52">
        <v>362</v>
      </c>
      <c r="B383" s="349"/>
      <c r="C383" s="350"/>
      <c r="D383" s="351"/>
      <c r="E383" s="45"/>
      <c r="F383" s="53"/>
      <c r="G383" s="53"/>
      <c r="H383" s="53"/>
      <c r="I383" s="53"/>
      <c r="J383" s="169"/>
      <c r="K383" s="162"/>
      <c r="L383" s="57"/>
      <c r="M383" s="183" t="b">
        <v>0</v>
      </c>
      <c r="N383" s="349"/>
      <c r="O383" s="350"/>
      <c r="P383" s="350"/>
      <c r="Q383" s="351"/>
      <c r="R383" s="183" t="b">
        <v>0</v>
      </c>
      <c r="S383" s="53"/>
      <c r="T383" s="48"/>
      <c r="U383" s="49"/>
      <c r="V383" s="50"/>
      <c r="Y383" s="51">
        <f t="shared" si="38"/>
        <v>0</v>
      </c>
      <c r="Z383" s="51">
        <f t="shared" si="45"/>
        <v>0</v>
      </c>
      <c r="AA383" s="51">
        <f t="shared" si="46"/>
        <v>0</v>
      </c>
      <c r="AB383" s="51" t="str">
        <f t="shared" si="47"/>
        <v/>
      </c>
      <c r="AC383" s="51" t="str">
        <f t="shared" si="48"/>
        <v/>
      </c>
      <c r="AD383" s="51" t="str">
        <f t="shared" si="49"/>
        <v/>
      </c>
      <c r="AE383" s="51" t="str">
        <f t="shared" si="49"/>
        <v/>
      </c>
    </row>
    <row r="384" spans="1:31" s="51" customFormat="1" ht="33.75" customHeight="1">
      <c r="A384" s="52">
        <v>363</v>
      </c>
      <c r="B384" s="349"/>
      <c r="C384" s="350"/>
      <c r="D384" s="351"/>
      <c r="E384" s="45"/>
      <c r="F384" s="53"/>
      <c r="G384" s="53"/>
      <c r="H384" s="53"/>
      <c r="I384" s="53"/>
      <c r="J384" s="169"/>
      <c r="K384" s="162"/>
      <c r="L384" s="57"/>
      <c r="M384" s="183" t="b">
        <v>0</v>
      </c>
      <c r="N384" s="349"/>
      <c r="O384" s="350"/>
      <c r="P384" s="350"/>
      <c r="Q384" s="351"/>
      <c r="R384" s="183" t="b">
        <v>0</v>
      </c>
      <c r="S384" s="53"/>
      <c r="T384" s="48"/>
      <c r="U384" s="49"/>
      <c r="V384" s="50"/>
      <c r="Y384" s="51">
        <f t="shared" si="38"/>
        <v>0</v>
      </c>
      <c r="Z384" s="51">
        <f t="shared" si="45"/>
        <v>0</v>
      </c>
      <c r="AA384" s="51">
        <f t="shared" si="46"/>
        <v>0</v>
      </c>
      <c r="AB384" s="51" t="str">
        <f t="shared" si="47"/>
        <v/>
      </c>
      <c r="AC384" s="51" t="str">
        <f t="shared" si="48"/>
        <v/>
      </c>
      <c r="AD384" s="51" t="str">
        <f t="shared" si="49"/>
        <v/>
      </c>
      <c r="AE384" s="51" t="str">
        <f t="shared" si="49"/>
        <v/>
      </c>
    </row>
    <row r="385" spans="1:31" s="51" customFormat="1" ht="33.75" customHeight="1">
      <c r="A385" s="52">
        <v>364</v>
      </c>
      <c r="B385" s="349"/>
      <c r="C385" s="350"/>
      <c r="D385" s="351"/>
      <c r="E385" s="45"/>
      <c r="F385" s="53"/>
      <c r="G385" s="53"/>
      <c r="H385" s="53"/>
      <c r="I385" s="53"/>
      <c r="J385" s="169"/>
      <c r="K385" s="162"/>
      <c r="L385" s="57"/>
      <c r="M385" s="183" t="b">
        <v>0</v>
      </c>
      <c r="N385" s="349"/>
      <c r="O385" s="350"/>
      <c r="P385" s="350"/>
      <c r="Q385" s="351"/>
      <c r="R385" s="183" t="b">
        <v>0</v>
      </c>
      <c r="S385" s="53"/>
      <c r="T385" s="48"/>
      <c r="U385" s="49"/>
      <c r="V385" s="50"/>
      <c r="Y385" s="51">
        <f t="shared" si="38"/>
        <v>0</v>
      </c>
      <c r="Z385" s="51">
        <f t="shared" si="45"/>
        <v>0</v>
      </c>
      <c r="AA385" s="51">
        <f t="shared" si="46"/>
        <v>0</v>
      </c>
      <c r="AB385" s="51" t="str">
        <f t="shared" si="47"/>
        <v/>
      </c>
      <c r="AC385" s="51" t="str">
        <f t="shared" si="48"/>
        <v/>
      </c>
      <c r="AD385" s="51" t="str">
        <f t="shared" si="49"/>
        <v/>
      </c>
      <c r="AE385" s="51" t="str">
        <f t="shared" si="49"/>
        <v/>
      </c>
    </row>
    <row r="386" spans="1:31" s="51" customFormat="1" ht="33.75" customHeight="1">
      <c r="A386" s="52">
        <v>365</v>
      </c>
      <c r="B386" s="349"/>
      <c r="C386" s="350"/>
      <c r="D386" s="351"/>
      <c r="E386" s="45"/>
      <c r="F386" s="53"/>
      <c r="G386" s="53"/>
      <c r="H386" s="53"/>
      <c r="I386" s="53"/>
      <c r="J386" s="169"/>
      <c r="K386" s="162"/>
      <c r="L386" s="57"/>
      <c r="M386" s="183" t="b">
        <v>0</v>
      </c>
      <c r="N386" s="349"/>
      <c r="O386" s="350"/>
      <c r="P386" s="350"/>
      <c r="Q386" s="351"/>
      <c r="R386" s="183" t="b">
        <v>0</v>
      </c>
      <c r="S386" s="53"/>
      <c r="T386" s="48"/>
      <c r="U386" s="49"/>
      <c r="V386" s="50"/>
      <c r="Y386" s="51">
        <f t="shared" si="38"/>
        <v>0</v>
      </c>
      <c r="Z386" s="51">
        <f t="shared" si="45"/>
        <v>0</v>
      </c>
      <c r="AA386" s="51">
        <f t="shared" si="46"/>
        <v>0</v>
      </c>
      <c r="AB386" s="51" t="str">
        <f t="shared" si="47"/>
        <v/>
      </c>
      <c r="AC386" s="51" t="str">
        <f t="shared" si="48"/>
        <v/>
      </c>
      <c r="AD386" s="51" t="str">
        <f t="shared" si="49"/>
        <v/>
      </c>
      <c r="AE386" s="51" t="str">
        <f t="shared" si="49"/>
        <v/>
      </c>
    </row>
    <row r="387" spans="1:31" s="51" customFormat="1" ht="33.75" customHeight="1">
      <c r="A387" s="52">
        <v>366</v>
      </c>
      <c r="B387" s="349"/>
      <c r="C387" s="350"/>
      <c r="D387" s="351"/>
      <c r="E387" s="45"/>
      <c r="F387" s="53"/>
      <c r="G387" s="53"/>
      <c r="H387" s="53"/>
      <c r="I387" s="53"/>
      <c r="J387" s="169"/>
      <c r="K387" s="162"/>
      <c r="L387" s="57"/>
      <c r="M387" s="183" t="b">
        <v>0</v>
      </c>
      <c r="N387" s="349"/>
      <c r="O387" s="350"/>
      <c r="P387" s="350"/>
      <c r="Q387" s="351"/>
      <c r="R387" s="183" t="b">
        <v>0</v>
      </c>
      <c r="S387" s="53"/>
      <c r="T387" s="48"/>
      <c r="U387" s="49"/>
      <c r="V387" s="50"/>
      <c r="Y387" s="51">
        <f t="shared" si="38"/>
        <v>0</v>
      </c>
      <c r="Z387" s="51">
        <f t="shared" si="45"/>
        <v>0</v>
      </c>
      <c r="AA387" s="51">
        <f t="shared" si="46"/>
        <v>0</v>
      </c>
      <c r="AB387" s="51" t="str">
        <f t="shared" si="47"/>
        <v/>
      </c>
      <c r="AC387" s="51" t="str">
        <f t="shared" si="48"/>
        <v/>
      </c>
      <c r="AD387" s="51" t="str">
        <f t="shared" si="49"/>
        <v/>
      </c>
      <c r="AE387" s="51" t="str">
        <f t="shared" si="49"/>
        <v/>
      </c>
    </row>
    <row r="388" spans="1:31" s="51" customFormat="1" ht="33.75" customHeight="1">
      <c r="A388" s="52">
        <v>367</v>
      </c>
      <c r="B388" s="349"/>
      <c r="C388" s="350"/>
      <c r="D388" s="351"/>
      <c r="E388" s="45"/>
      <c r="F388" s="53"/>
      <c r="G388" s="53"/>
      <c r="H388" s="53"/>
      <c r="I388" s="53"/>
      <c r="J388" s="169"/>
      <c r="K388" s="162"/>
      <c r="L388" s="57"/>
      <c r="M388" s="183" t="b">
        <v>0</v>
      </c>
      <c r="N388" s="349"/>
      <c r="O388" s="350"/>
      <c r="P388" s="350"/>
      <c r="Q388" s="351"/>
      <c r="R388" s="183" t="b">
        <v>0</v>
      </c>
      <c r="S388" s="53"/>
      <c r="T388" s="48"/>
      <c r="U388" s="49"/>
      <c r="V388" s="50"/>
      <c r="Y388" s="51">
        <f t="shared" si="38"/>
        <v>0</v>
      </c>
      <c r="Z388" s="51">
        <f t="shared" si="45"/>
        <v>0</v>
      </c>
      <c r="AA388" s="51">
        <f t="shared" si="46"/>
        <v>0</v>
      </c>
      <c r="AB388" s="51" t="str">
        <f t="shared" si="47"/>
        <v/>
      </c>
      <c r="AC388" s="51" t="str">
        <f t="shared" si="48"/>
        <v/>
      </c>
      <c r="AD388" s="51" t="str">
        <f t="shared" si="49"/>
        <v/>
      </c>
      <c r="AE388" s="51" t="str">
        <f t="shared" si="49"/>
        <v/>
      </c>
    </row>
    <row r="389" spans="1:31" s="51" customFormat="1" ht="33.75" customHeight="1">
      <c r="A389" s="52">
        <v>368</v>
      </c>
      <c r="B389" s="349"/>
      <c r="C389" s="350"/>
      <c r="D389" s="351"/>
      <c r="E389" s="45"/>
      <c r="F389" s="53"/>
      <c r="G389" s="53"/>
      <c r="H389" s="53"/>
      <c r="I389" s="53"/>
      <c r="J389" s="169"/>
      <c r="K389" s="162"/>
      <c r="L389" s="57"/>
      <c r="M389" s="183" t="b">
        <v>0</v>
      </c>
      <c r="N389" s="349"/>
      <c r="O389" s="350"/>
      <c r="P389" s="350"/>
      <c r="Q389" s="351"/>
      <c r="R389" s="183" t="b">
        <v>0</v>
      </c>
      <c r="S389" s="53"/>
      <c r="T389" s="48"/>
      <c r="U389" s="49"/>
      <c r="V389" s="50"/>
      <c r="Y389" s="51">
        <f t="shared" si="38"/>
        <v>0</v>
      </c>
      <c r="Z389" s="51">
        <f t="shared" si="45"/>
        <v>0</v>
      </c>
      <c r="AA389" s="51">
        <f t="shared" si="46"/>
        <v>0</v>
      </c>
      <c r="AB389" s="51" t="str">
        <f t="shared" si="47"/>
        <v/>
      </c>
      <c r="AC389" s="51" t="str">
        <f t="shared" si="48"/>
        <v/>
      </c>
      <c r="AD389" s="51" t="str">
        <f t="shared" si="49"/>
        <v/>
      </c>
      <c r="AE389" s="51" t="str">
        <f t="shared" si="49"/>
        <v/>
      </c>
    </row>
    <row r="390" spans="1:31" s="51" customFormat="1" ht="33.75" customHeight="1">
      <c r="A390" s="52">
        <v>369</v>
      </c>
      <c r="B390" s="349"/>
      <c r="C390" s="350"/>
      <c r="D390" s="351"/>
      <c r="E390" s="45"/>
      <c r="F390" s="53"/>
      <c r="G390" s="53"/>
      <c r="H390" s="53"/>
      <c r="I390" s="53"/>
      <c r="J390" s="169"/>
      <c r="K390" s="162"/>
      <c r="L390" s="57"/>
      <c r="M390" s="183" t="b">
        <v>0</v>
      </c>
      <c r="N390" s="349"/>
      <c r="O390" s="350"/>
      <c r="P390" s="350"/>
      <c r="Q390" s="351"/>
      <c r="R390" s="183" t="b">
        <v>0</v>
      </c>
      <c r="S390" s="53"/>
      <c r="T390" s="48"/>
      <c r="U390" s="49"/>
      <c r="V390" s="50"/>
      <c r="Y390" s="51">
        <f t="shared" si="38"/>
        <v>0</v>
      </c>
      <c r="Z390" s="51">
        <f t="shared" si="45"/>
        <v>0</v>
      </c>
      <c r="AA390" s="51">
        <f t="shared" si="46"/>
        <v>0</v>
      </c>
      <c r="AB390" s="51" t="str">
        <f t="shared" si="47"/>
        <v/>
      </c>
      <c r="AC390" s="51" t="str">
        <f t="shared" si="48"/>
        <v/>
      </c>
      <c r="AD390" s="51" t="str">
        <f t="shared" si="49"/>
        <v/>
      </c>
      <c r="AE390" s="51" t="str">
        <f t="shared" si="49"/>
        <v/>
      </c>
    </row>
    <row r="391" spans="1:31" s="51" customFormat="1" ht="33.75" customHeight="1">
      <c r="A391" s="52">
        <v>370</v>
      </c>
      <c r="B391" s="349"/>
      <c r="C391" s="350"/>
      <c r="D391" s="351"/>
      <c r="E391" s="45"/>
      <c r="F391" s="53"/>
      <c r="G391" s="53"/>
      <c r="H391" s="53"/>
      <c r="I391" s="53"/>
      <c r="J391" s="169"/>
      <c r="K391" s="162"/>
      <c r="L391" s="57"/>
      <c r="M391" s="183" t="b">
        <v>0</v>
      </c>
      <c r="N391" s="349"/>
      <c r="O391" s="350"/>
      <c r="P391" s="350"/>
      <c r="Q391" s="351"/>
      <c r="R391" s="183" t="b">
        <v>0</v>
      </c>
      <c r="S391" s="53"/>
      <c r="T391" s="48"/>
      <c r="U391" s="49"/>
      <c r="V391" s="50"/>
      <c r="Y391" s="51">
        <f t="shared" si="38"/>
        <v>0</v>
      </c>
      <c r="Z391" s="51">
        <f t="shared" si="45"/>
        <v>0</v>
      </c>
      <c r="AA391" s="51">
        <f t="shared" si="46"/>
        <v>0</v>
      </c>
      <c r="AB391" s="51" t="str">
        <f t="shared" si="47"/>
        <v/>
      </c>
      <c r="AC391" s="51" t="str">
        <f t="shared" si="48"/>
        <v/>
      </c>
      <c r="AD391" s="51" t="str">
        <f t="shared" si="49"/>
        <v/>
      </c>
      <c r="AE391" s="51" t="str">
        <f t="shared" si="49"/>
        <v/>
      </c>
    </row>
    <row r="392" spans="1:31" s="51" customFormat="1" ht="33.75" customHeight="1">
      <c r="A392" s="52">
        <v>371</v>
      </c>
      <c r="B392" s="349"/>
      <c r="C392" s="350"/>
      <c r="D392" s="351"/>
      <c r="E392" s="45"/>
      <c r="F392" s="53"/>
      <c r="G392" s="53"/>
      <c r="H392" s="53"/>
      <c r="I392" s="53"/>
      <c r="J392" s="169"/>
      <c r="K392" s="162"/>
      <c r="L392" s="57"/>
      <c r="M392" s="183" t="b">
        <v>0</v>
      </c>
      <c r="N392" s="349"/>
      <c r="O392" s="350"/>
      <c r="P392" s="350"/>
      <c r="Q392" s="351"/>
      <c r="R392" s="183" t="b">
        <v>0</v>
      </c>
      <c r="S392" s="53"/>
      <c r="T392" s="48"/>
      <c r="U392" s="49"/>
      <c r="V392" s="50"/>
      <c r="Y392" s="51">
        <f t="shared" si="38"/>
        <v>0</v>
      </c>
      <c r="Z392" s="51">
        <f t="shared" si="45"/>
        <v>0</v>
      </c>
      <c r="AA392" s="51">
        <f t="shared" si="46"/>
        <v>0</v>
      </c>
      <c r="AB392" s="51" t="str">
        <f t="shared" si="47"/>
        <v/>
      </c>
      <c r="AC392" s="51" t="str">
        <f t="shared" si="48"/>
        <v/>
      </c>
      <c r="AD392" s="51" t="str">
        <f t="shared" si="49"/>
        <v/>
      </c>
      <c r="AE392" s="51" t="str">
        <f t="shared" si="49"/>
        <v/>
      </c>
    </row>
    <row r="393" spans="1:31" s="51" customFormat="1" ht="33.75" customHeight="1">
      <c r="A393" s="52">
        <v>372</v>
      </c>
      <c r="B393" s="349"/>
      <c r="C393" s="350"/>
      <c r="D393" s="351"/>
      <c r="E393" s="45"/>
      <c r="F393" s="53"/>
      <c r="G393" s="53"/>
      <c r="H393" s="53"/>
      <c r="I393" s="53"/>
      <c r="J393" s="169"/>
      <c r="K393" s="162"/>
      <c r="L393" s="57"/>
      <c r="M393" s="183" t="b">
        <v>0</v>
      </c>
      <c r="N393" s="349"/>
      <c r="O393" s="350"/>
      <c r="P393" s="350"/>
      <c r="Q393" s="351"/>
      <c r="R393" s="183" t="b">
        <v>0</v>
      </c>
      <c r="S393" s="53"/>
      <c r="T393" s="48"/>
      <c r="U393" s="49"/>
      <c r="V393" s="50"/>
      <c r="Y393" s="51">
        <f t="shared" si="38"/>
        <v>0</v>
      </c>
      <c r="Z393" s="51">
        <f t="shared" si="45"/>
        <v>0</v>
      </c>
      <c r="AA393" s="51">
        <f t="shared" si="46"/>
        <v>0</v>
      </c>
      <c r="AB393" s="51" t="str">
        <f t="shared" si="47"/>
        <v/>
      </c>
      <c r="AC393" s="51" t="str">
        <f t="shared" si="48"/>
        <v/>
      </c>
      <c r="AD393" s="51" t="str">
        <f t="shared" si="49"/>
        <v/>
      </c>
      <c r="AE393" s="51" t="str">
        <f t="shared" si="49"/>
        <v/>
      </c>
    </row>
    <row r="394" spans="1:31" s="51" customFormat="1" ht="33.75" customHeight="1">
      <c r="A394" s="52">
        <v>373</v>
      </c>
      <c r="B394" s="349"/>
      <c r="C394" s="350"/>
      <c r="D394" s="351"/>
      <c r="E394" s="45"/>
      <c r="F394" s="53"/>
      <c r="G394" s="53"/>
      <c r="H394" s="53"/>
      <c r="I394" s="53"/>
      <c r="J394" s="169"/>
      <c r="K394" s="162"/>
      <c r="L394" s="57"/>
      <c r="M394" s="183" t="b">
        <v>0</v>
      </c>
      <c r="N394" s="349"/>
      <c r="O394" s="350"/>
      <c r="P394" s="350"/>
      <c r="Q394" s="351"/>
      <c r="R394" s="183" t="b">
        <v>0</v>
      </c>
      <c r="S394" s="53"/>
      <c r="T394" s="48"/>
      <c r="U394" s="49"/>
      <c r="V394" s="50"/>
      <c r="Y394" s="51">
        <f t="shared" si="38"/>
        <v>0</v>
      </c>
      <c r="Z394" s="51">
        <f t="shared" si="45"/>
        <v>0</v>
      </c>
      <c r="AA394" s="51">
        <f t="shared" si="46"/>
        <v>0</v>
      </c>
      <c r="AB394" s="51" t="str">
        <f t="shared" si="47"/>
        <v/>
      </c>
      <c r="AC394" s="51" t="str">
        <f t="shared" si="48"/>
        <v/>
      </c>
      <c r="AD394" s="51" t="str">
        <f t="shared" si="49"/>
        <v/>
      </c>
      <c r="AE394" s="51" t="str">
        <f t="shared" si="49"/>
        <v/>
      </c>
    </row>
    <row r="395" spans="1:31" s="51" customFormat="1" ht="33.75" customHeight="1">
      <c r="A395" s="52">
        <v>374</v>
      </c>
      <c r="B395" s="349"/>
      <c r="C395" s="350"/>
      <c r="D395" s="351"/>
      <c r="E395" s="45"/>
      <c r="F395" s="53"/>
      <c r="G395" s="53"/>
      <c r="H395" s="53"/>
      <c r="I395" s="53"/>
      <c r="J395" s="169"/>
      <c r="K395" s="162"/>
      <c r="L395" s="57"/>
      <c r="M395" s="183" t="b">
        <v>0</v>
      </c>
      <c r="N395" s="349"/>
      <c r="O395" s="350"/>
      <c r="P395" s="350"/>
      <c r="Q395" s="351"/>
      <c r="R395" s="183" t="b">
        <v>0</v>
      </c>
      <c r="S395" s="53"/>
      <c r="T395" s="48"/>
      <c r="U395" s="49"/>
      <c r="V395" s="50"/>
      <c r="Y395" s="51">
        <f t="shared" si="38"/>
        <v>0</v>
      </c>
      <c r="Z395" s="51">
        <f t="shared" si="45"/>
        <v>0</v>
      </c>
      <c r="AA395" s="51">
        <f t="shared" si="46"/>
        <v>0</v>
      </c>
      <c r="AB395" s="51" t="str">
        <f t="shared" si="47"/>
        <v/>
      </c>
      <c r="AC395" s="51" t="str">
        <f t="shared" si="48"/>
        <v/>
      </c>
      <c r="AD395" s="51" t="str">
        <f t="shared" si="49"/>
        <v/>
      </c>
      <c r="AE395" s="51" t="str">
        <f t="shared" si="49"/>
        <v/>
      </c>
    </row>
    <row r="396" spans="1:31" s="51" customFormat="1" ht="33.75" customHeight="1">
      <c r="A396" s="52">
        <v>375</v>
      </c>
      <c r="B396" s="349"/>
      <c r="C396" s="350"/>
      <c r="D396" s="351"/>
      <c r="E396" s="45"/>
      <c r="F396" s="53"/>
      <c r="G396" s="53"/>
      <c r="H396" s="53"/>
      <c r="I396" s="53"/>
      <c r="J396" s="169"/>
      <c r="K396" s="162"/>
      <c r="L396" s="57"/>
      <c r="M396" s="183" t="b">
        <v>0</v>
      </c>
      <c r="N396" s="349"/>
      <c r="O396" s="350"/>
      <c r="P396" s="350"/>
      <c r="Q396" s="351"/>
      <c r="R396" s="183" t="b">
        <v>0</v>
      </c>
      <c r="S396" s="53"/>
      <c r="T396" s="48"/>
      <c r="U396" s="49"/>
      <c r="V396" s="50"/>
      <c r="Y396" s="51">
        <f t="shared" si="38"/>
        <v>0</v>
      </c>
      <c r="Z396" s="51">
        <f t="shared" si="45"/>
        <v>0</v>
      </c>
      <c r="AA396" s="51">
        <f t="shared" si="46"/>
        <v>0</v>
      </c>
      <c r="AB396" s="51" t="str">
        <f t="shared" si="47"/>
        <v/>
      </c>
      <c r="AC396" s="51" t="str">
        <f t="shared" si="48"/>
        <v/>
      </c>
      <c r="AD396" s="51" t="str">
        <f t="shared" si="49"/>
        <v/>
      </c>
      <c r="AE396" s="51" t="str">
        <f t="shared" si="49"/>
        <v/>
      </c>
    </row>
    <row r="397" spans="1:31" s="51" customFormat="1" ht="33.75" customHeight="1">
      <c r="A397" s="52">
        <v>376</v>
      </c>
      <c r="B397" s="349"/>
      <c r="C397" s="350"/>
      <c r="D397" s="351"/>
      <c r="E397" s="45"/>
      <c r="F397" s="53"/>
      <c r="G397" s="53"/>
      <c r="H397" s="53"/>
      <c r="I397" s="53"/>
      <c r="J397" s="169"/>
      <c r="K397" s="162"/>
      <c r="L397" s="57"/>
      <c r="M397" s="183" t="b">
        <v>0</v>
      </c>
      <c r="N397" s="349"/>
      <c r="O397" s="350"/>
      <c r="P397" s="350"/>
      <c r="Q397" s="351"/>
      <c r="R397" s="183" t="b">
        <v>0</v>
      </c>
      <c r="S397" s="53"/>
      <c r="T397" s="48"/>
      <c r="U397" s="49"/>
      <c r="V397" s="50"/>
      <c r="Y397" s="51">
        <f t="shared" si="38"/>
        <v>0</v>
      </c>
      <c r="Z397" s="51">
        <f t="shared" si="45"/>
        <v>0</v>
      </c>
      <c r="AA397" s="51">
        <f t="shared" si="46"/>
        <v>0</v>
      </c>
      <c r="AB397" s="51" t="str">
        <f t="shared" si="47"/>
        <v/>
      </c>
      <c r="AC397" s="51" t="str">
        <f t="shared" si="48"/>
        <v/>
      </c>
      <c r="AD397" s="51" t="str">
        <f t="shared" si="49"/>
        <v/>
      </c>
      <c r="AE397" s="51" t="str">
        <f t="shared" si="49"/>
        <v/>
      </c>
    </row>
    <row r="398" spans="1:31" s="51" customFormat="1" ht="33.75" customHeight="1">
      <c r="A398" s="52">
        <v>377</v>
      </c>
      <c r="B398" s="349"/>
      <c r="C398" s="350"/>
      <c r="D398" s="351"/>
      <c r="E398" s="45"/>
      <c r="F398" s="53"/>
      <c r="G398" s="53"/>
      <c r="H398" s="53"/>
      <c r="I398" s="53"/>
      <c r="J398" s="169"/>
      <c r="K398" s="162"/>
      <c r="L398" s="57"/>
      <c r="M398" s="183" t="b">
        <v>0</v>
      </c>
      <c r="N398" s="349"/>
      <c r="O398" s="350"/>
      <c r="P398" s="350"/>
      <c r="Q398" s="351"/>
      <c r="R398" s="183" t="b">
        <v>0</v>
      </c>
      <c r="S398" s="53"/>
      <c r="T398" s="48"/>
      <c r="U398" s="49"/>
      <c r="V398" s="50"/>
      <c r="Y398" s="51">
        <f t="shared" si="38"/>
        <v>0</v>
      </c>
      <c r="Z398" s="51">
        <f t="shared" si="45"/>
        <v>0</v>
      </c>
      <c r="AA398" s="51">
        <f t="shared" si="46"/>
        <v>0</v>
      </c>
      <c r="AB398" s="51" t="str">
        <f t="shared" si="47"/>
        <v/>
      </c>
      <c r="AC398" s="51" t="str">
        <f t="shared" si="48"/>
        <v/>
      </c>
      <c r="AD398" s="51" t="str">
        <f t="shared" si="49"/>
        <v/>
      </c>
      <c r="AE398" s="51" t="str">
        <f t="shared" si="49"/>
        <v/>
      </c>
    </row>
    <row r="399" spans="1:31" s="51" customFormat="1" ht="33.75" customHeight="1">
      <c r="A399" s="52">
        <v>378</v>
      </c>
      <c r="B399" s="349"/>
      <c r="C399" s="350"/>
      <c r="D399" s="351"/>
      <c r="E399" s="45"/>
      <c r="F399" s="53"/>
      <c r="G399" s="53"/>
      <c r="H399" s="53"/>
      <c r="I399" s="53"/>
      <c r="J399" s="169"/>
      <c r="K399" s="162"/>
      <c r="L399" s="57"/>
      <c r="M399" s="183" t="b">
        <v>0</v>
      </c>
      <c r="N399" s="349"/>
      <c r="O399" s="350"/>
      <c r="P399" s="350"/>
      <c r="Q399" s="351"/>
      <c r="R399" s="183" t="b">
        <v>0</v>
      </c>
      <c r="S399" s="53"/>
      <c r="T399" s="48"/>
      <c r="U399" s="49"/>
      <c r="V399" s="50"/>
      <c r="Y399" s="51">
        <f t="shared" si="38"/>
        <v>0</v>
      </c>
      <c r="Z399" s="51">
        <f t="shared" si="45"/>
        <v>0</v>
      </c>
      <c r="AA399" s="51">
        <f t="shared" si="46"/>
        <v>0</v>
      </c>
      <c r="AB399" s="51" t="str">
        <f t="shared" si="47"/>
        <v/>
      </c>
      <c r="AC399" s="51" t="str">
        <f t="shared" si="48"/>
        <v/>
      </c>
      <c r="AD399" s="51" t="str">
        <f t="shared" si="49"/>
        <v/>
      </c>
      <c r="AE399" s="51" t="str">
        <f t="shared" si="49"/>
        <v/>
      </c>
    </row>
    <row r="400" spans="1:31" s="51" customFormat="1" ht="33.75" customHeight="1">
      <c r="A400" s="52">
        <v>379</v>
      </c>
      <c r="B400" s="349"/>
      <c r="C400" s="350"/>
      <c r="D400" s="351"/>
      <c r="E400" s="45"/>
      <c r="F400" s="53"/>
      <c r="G400" s="53"/>
      <c r="H400" s="53"/>
      <c r="I400" s="53"/>
      <c r="J400" s="169"/>
      <c r="K400" s="162"/>
      <c r="L400" s="57"/>
      <c r="M400" s="183" t="b">
        <v>0</v>
      </c>
      <c r="N400" s="349"/>
      <c r="O400" s="350"/>
      <c r="P400" s="350"/>
      <c r="Q400" s="351"/>
      <c r="R400" s="183" t="b">
        <v>0</v>
      </c>
      <c r="S400" s="53"/>
      <c r="T400" s="48"/>
      <c r="U400" s="49"/>
      <c r="V400" s="50"/>
      <c r="Y400" s="51">
        <f t="shared" si="38"/>
        <v>0</v>
      </c>
      <c r="Z400" s="51">
        <f t="shared" si="45"/>
        <v>0</v>
      </c>
      <c r="AA400" s="51">
        <f t="shared" si="46"/>
        <v>0</v>
      </c>
      <c r="AB400" s="51" t="str">
        <f t="shared" si="47"/>
        <v/>
      </c>
      <c r="AC400" s="51" t="str">
        <f t="shared" si="48"/>
        <v/>
      </c>
      <c r="AD400" s="51" t="str">
        <f t="shared" si="49"/>
        <v/>
      </c>
      <c r="AE400" s="51" t="str">
        <f t="shared" si="49"/>
        <v/>
      </c>
    </row>
    <row r="401" spans="1:31" s="51" customFormat="1" ht="33.75" customHeight="1">
      <c r="A401" s="52">
        <v>380</v>
      </c>
      <c r="B401" s="349"/>
      <c r="C401" s="350"/>
      <c r="D401" s="351"/>
      <c r="E401" s="45"/>
      <c r="F401" s="53"/>
      <c r="G401" s="53"/>
      <c r="H401" s="53"/>
      <c r="I401" s="53"/>
      <c r="J401" s="169"/>
      <c r="K401" s="162"/>
      <c r="L401" s="57"/>
      <c r="M401" s="183" t="b">
        <v>0</v>
      </c>
      <c r="N401" s="349"/>
      <c r="O401" s="350"/>
      <c r="P401" s="350"/>
      <c r="Q401" s="351"/>
      <c r="R401" s="183" t="b">
        <v>0</v>
      </c>
      <c r="S401" s="53"/>
      <c r="T401" s="48"/>
      <c r="U401" s="49"/>
      <c r="V401" s="50"/>
      <c r="Y401" s="51">
        <f t="shared" si="38"/>
        <v>0</v>
      </c>
      <c r="Z401" s="51">
        <f t="shared" si="45"/>
        <v>0</v>
      </c>
      <c r="AA401" s="51">
        <f t="shared" si="46"/>
        <v>0</v>
      </c>
      <c r="AB401" s="51" t="str">
        <f t="shared" si="47"/>
        <v/>
      </c>
      <c r="AC401" s="51" t="str">
        <f t="shared" si="48"/>
        <v/>
      </c>
      <c r="AD401" s="51" t="str">
        <f t="shared" si="49"/>
        <v/>
      </c>
      <c r="AE401" s="51" t="str">
        <f t="shared" si="49"/>
        <v/>
      </c>
    </row>
    <row r="402" spans="1:31" s="51" customFormat="1" ht="33.75" customHeight="1">
      <c r="A402" s="52">
        <v>381</v>
      </c>
      <c r="B402" s="349"/>
      <c r="C402" s="350"/>
      <c r="D402" s="351"/>
      <c r="E402" s="45"/>
      <c r="F402" s="53"/>
      <c r="G402" s="53"/>
      <c r="H402" s="53"/>
      <c r="I402" s="53"/>
      <c r="J402" s="169"/>
      <c r="K402" s="162"/>
      <c r="L402" s="57"/>
      <c r="M402" s="183" t="b">
        <v>0</v>
      </c>
      <c r="N402" s="349"/>
      <c r="O402" s="350"/>
      <c r="P402" s="350"/>
      <c r="Q402" s="351"/>
      <c r="R402" s="183" t="b">
        <v>0</v>
      </c>
      <c r="S402" s="53"/>
      <c r="T402" s="48"/>
      <c r="U402" s="49"/>
      <c r="V402" s="50"/>
      <c r="Y402" s="51">
        <f t="shared" si="38"/>
        <v>0</v>
      </c>
      <c r="Z402" s="51">
        <f t="shared" si="45"/>
        <v>0</v>
      </c>
      <c r="AA402" s="51">
        <f t="shared" si="46"/>
        <v>0</v>
      </c>
      <c r="AB402" s="51" t="str">
        <f t="shared" si="47"/>
        <v/>
      </c>
      <c r="AC402" s="51" t="str">
        <f t="shared" si="48"/>
        <v/>
      </c>
      <c r="AD402" s="51" t="str">
        <f t="shared" si="49"/>
        <v/>
      </c>
      <c r="AE402" s="51" t="str">
        <f t="shared" si="49"/>
        <v/>
      </c>
    </row>
    <row r="403" spans="1:31" s="51" customFormat="1" ht="33.75" customHeight="1">
      <c r="A403" s="52">
        <v>382</v>
      </c>
      <c r="B403" s="349"/>
      <c r="C403" s="350"/>
      <c r="D403" s="351"/>
      <c r="E403" s="45"/>
      <c r="F403" s="53"/>
      <c r="G403" s="53"/>
      <c r="H403" s="53"/>
      <c r="I403" s="53"/>
      <c r="J403" s="169"/>
      <c r="K403" s="162"/>
      <c r="L403" s="57"/>
      <c r="M403" s="183" t="b">
        <v>0</v>
      </c>
      <c r="N403" s="349"/>
      <c r="O403" s="350"/>
      <c r="P403" s="350"/>
      <c r="Q403" s="351"/>
      <c r="R403" s="183" t="b">
        <v>0</v>
      </c>
      <c r="S403" s="53"/>
      <c r="T403" s="48"/>
      <c r="U403" s="49"/>
      <c r="V403" s="50"/>
      <c r="Y403" s="51">
        <f t="shared" si="38"/>
        <v>0</v>
      </c>
      <c r="Z403" s="51">
        <f t="shared" si="45"/>
        <v>0</v>
      </c>
      <c r="AA403" s="51">
        <f t="shared" si="46"/>
        <v>0</v>
      </c>
      <c r="AB403" s="51" t="str">
        <f t="shared" si="47"/>
        <v/>
      </c>
      <c r="AC403" s="51" t="str">
        <f t="shared" si="48"/>
        <v/>
      </c>
      <c r="AD403" s="51" t="str">
        <f t="shared" si="49"/>
        <v/>
      </c>
      <c r="AE403" s="51" t="str">
        <f t="shared" si="49"/>
        <v/>
      </c>
    </row>
    <row r="404" spans="1:31" s="51" customFormat="1" ht="33.75" customHeight="1">
      <c r="A404" s="52">
        <v>383</v>
      </c>
      <c r="B404" s="349"/>
      <c r="C404" s="350"/>
      <c r="D404" s="351"/>
      <c r="E404" s="45"/>
      <c r="F404" s="53"/>
      <c r="G404" s="53"/>
      <c r="H404" s="53"/>
      <c r="I404" s="53"/>
      <c r="J404" s="169"/>
      <c r="K404" s="162"/>
      <c r="L404" s="57"/>
      <c r="M404" s="183" t="b">
        <v>0</v>
      </c>
      <c r="N404" s="349"/>
      <c r="O404" s="350"/>
      <c r="P404" s="350"/>
      <c r="Q404" s="351"/>
      <c r="R404" s="183" t="b">
        <v>0</v>
      </c>
      <c r="S404" s="53"/>
      <c r="T404" s="48"/>
      <c r="U404" s="49"/>
      <c r="V404" s="50"/>
      <c r="Y404" s="51">
        <f t="shared" si="38"/>
        <v>0</v>
      </c>
      <c r="Z404" s="51">
        <f t="shared" si="45"/>
        <v>0</v>
      </c>
      <c r="AA404" s="51">
        <f t="shared" si="46"/>
        <v>0</v>
      </c>
      <c r="AB404" s="51" t="str">
        <f t="shared" si="47"/>
        <v/>
      </c>
      <c r="AC404" s="51" t="str">
        <f t="shared" si="48"/>
        <v/>
      </c>
      <c r="AD404" s="51" t="str">
        <f t="shared" si="49"/>
        <v/>
      </c>
      <c r="AE404" s="51" t="str">
        <f t="shared" si="49"/>
        <v/>
      </c>
    </row>
    <row r="405" spans="1:31" s="51" customFormat="1" ht="33.75" customHeight="1">
      <c r="A405" s="52">
        <v>384</v>
      </c>
      <c r="B405" s="349"/>
      <c r="C405" s="350"/>
      <c r="D405" s="351"/>
      <c r="E405" s="45"/>
      <c r="F405" s="53"/>
      <c r="G405" s="53"/>
      <c r="H405" s="53"/>
      <c r="I405" s="53"/>
      <c r="J405" s="169"/>
      <c r="K405" s="162"/>
      <c r="L405" s="57"/>
      <c r="M405" s="183" t="b">
        <v>0</v>
      </c>
      <c r="N405" s="349"/>
      <c r="O405" s="350"/>
      <c r="P405" s="350"/>
      <c r="Q405" s="351"/>
      <c r="R405" s="183" t="b">
        <v>0</v>
      </c>
      <c r="S405" s="53"/>
      <c r="T405" s="48"/>
      <c r="U405" s="49"/>
      <c r="V405" s="50"/>
      <c r="Y405" s="51">
        <f t="shared" si="38"/>
        <v>0</v>
      </c>
      <c r="Z405" s="51">
        <f t="shared" si="45"/>
        <v>0</v>
      </c>
      <c r="AA405" s="51">
        <f t="shared" si="46"/>
        <v>0</v>
      </c>
      <c r="AB405" s="51" t="str">
        <f t="shared" si="47"/>
        <v/>
      </c>
      <c r="AC405" s="51" t="str">
        <f t="shared" si="48"/>
        <v/>
      </c>
      <c r="AD405" s="51" t="str">
        <f t="shared" si="49"/>
        <v/>
      </c>
      <c r="AE405" s="51" t="str">
        <f t="shared" si="49"/>
        <v/>
      </c>
    </row>
    <row r="406" spans="1:31" s="51" customFormat="1" ht="33.75" customHeight="1">
      <c r="A406" s="52">
        <v>385</v>
      </c>
      <c r="B406" s="349"/>
      <c r="C406" s="350"/>
      <c r="D406" s="351"/>
      <c r="E406" s="45"/>
      <c r="F406" s="53"/>
      <c r="G406" s="53"/>
      <c r="H406" s="53"/>
      <c r="I406" s="53"/>
      <c r="J406" s="169"/>
      <c r="K406" s="162"/>
      <c r="L406" s="57"/>
      <c r="M406" s="183" t="b">
        <v>0</v>
      </c>
      <c r="N406" s="349"/>
      <c r="O406" s="350"/>
      <c r="P406" s="350"/>
      <c r="Q406" s="351"/>
      <c r="R406" s="183" t="b">
        <v>0</v>
      </c>
      <c r="S406" s="53"/>
      <c r="T406" s="48"/>
      <c r="U406" s="49"/>
      <c r="V406" s="50"/>
      <c r="Y406" s="51">
        <f t="shared" si="38"/>
        <v>0</v>
      </c>
      <c r="Z406" s="51">
        <f t="shared" si="45"/>
        <v>0</v>
      </c>
      <c r="AA406" s="51">
        <f t="shared" si="46"/>
        <v>0</v>
      </c>
      <c r="AB406" s="51" t="str">
        <f t="shared" si="47"/>
        <v/>
      </c>
      <c r="AC406" s="51" t="str">
        <f t="shared" si="48"/>
        <v/>
      </c>
      <c r="AD406" s="51" t="str">
        <f t="shared" si="49"/>
        <v/>
      </c>
      <c r="AE406" s="51" t="str">
        <f t="shared" ref="AE406" si="50">IF(I406="","",IF($E406="男",1,IF($E406="女",2,"")))</f>
        <v/>
      </c>
    </row>
    <row r="407" spans="1:31" s="51" customFormat="1" ht="33.75" customHeight="1">
      <c r="A407" s="52">
        <v>386</v>
      </c>
      <c r="B407" s="349"/>
      <c r="C407" s="350"/>
      <c r="D407" s="351"/>
      <c r="E407" s="45"/>
      <c r="F407" s="53"/>
      <c r="G407" s="53"/>
      <c r="H407" s="53"/>
      <c r="I407" s="53"/>
      <c r="J407" s="169"/>
      <c r="K407" s="162"/>
      <c r="L407" s="57"/>
      <c r="M407" s="183" t="b">
        <v>0</v>
      </c>
      <c r="N407" s="349"/>
      <c r="O407" s="350"/>
      <c r="P407" s="350"/>
      <c r="Q407" s="351"/>
      <c r="R407" s="183" t="b">
        <v>0</v>
      </c>
      <c r="S407" s="53"/>
      <c r="T407" s="48"/>
      <c r="U407" s="49"/>
      <c r="V407" s="50"/>
      <c r="Y407" s="51">
        <f t="shared" si="38"/>
        <v>0</v>
      </c>
      <c r="Z407" s="51">
        <f t="shared" ref="Z407:Z421" si="51">COUNTA(F407:I407)</f>
        <v>0</v>
      </c>
      <c r="AA407" s="51">
        <f t="shared" ref="AA407:AA421" si="52">COUNTA($J407)</f>
        <v>0</v>
      </c>
      <c r="AB407" s="51" t="str">
        <f t="shared" ref="AB407:AB421" si="53">IF(F407="","",IF($E407="男",1,IF($E407="女",2,"")))</f>
        <v/>
      </c>
      <c r="AC407" s="51" t="str">
        <f t="shared" ref="AC407:AC421" si="54">IF(G407="","",IF($E407="男",1,IF($E407="女",2,"")))</f>
        <v/>
      </c>
      <c r="AD407" s="51" t="str">
        <f t="shared" ref="AD407:AE421" si="55">IF(H407="","",IF($E407="男",1,IF($E407="女",2,"")))</f>
        <v/>
      </c>
      <c r="AE407" s="51" t="str">
        <f t="shared" si="55"/>
        <v/>
      </c>
    </row>
    <row r="408" spans="1:31" s="51" customFormat="1" ht="33.75" customHeight="1">
      <c r="A408" s="52">
        <v>387</v>
      </c>
      <c r="B408" s="349"/>
      <c r="C408" s="350"/>
      <c r="D408" s="351"/>
      <c r="E408" s="45"/>
      <c r="F408" s="53"/>
      <c r="G408" s="53"/>
      <c r="H408" s="53"/>
      <c r="I408" s="53"/>
      <c r="J408" s="169"/>
      <c r="K408" s="162"/>
      <c r="L408" s="57"/>
      <c r="M408" s="183" t="b">
        <v>0</v>
      </c>
      <c r="N408" s="349"/>
      <c r="O408" s="350"/>
      <c r="P408" s="350"/>
      <c r="Q408" s="351"/>
      <c r="R408" s="183" t="b">
        <v>0</v>
      </c>
      <c r="S408" s="53"/>
      <c r="T408" s="48"/>
      <c r="U408" s="49"/>
      <c r="V408" s="50"/>
      <c r="Y408" s="51">
        <f t="shared" si="38"/>
        <v>0</v>
      </c>
      <c r="Z408" s="51">
        <f t="shared" si="51"/>
        <v>0</v>
      </c>
      <c r="AA408" s="51">
        <f t="shared" si="52"/>
        <v>0</v>
      </c>
      <c r="AB408" s="51" t="str">
        <f t="shared" si="53"/>
        <v/>
      </c>
      <c r="AC408" s="51" t="str">
        <f t="shared" si="54"/>
        <v/>
      </c>
      <c r="AD408" s="51" t="str">
        <f t="shared" si="55"/>
        <v/>
      </c>
      <c r="AE408" s="51" t="str">
        <f t="shared" si="55"/>
        <v/>
      </c>
    </row>
    <row r="409" spans="1:31" s="51" customFormat="1" ht="33.75" customHeight="1">
      <c r="A409" s="52">
        <v>388</v>
      </c>
      <c r="B409" s="349"/>
      <c r="C409" s="350"/>
      <c r="D409" s="351"/>
      <c r="E409" s="45"/>
      <c r="F409" s="53"/>
      <c r="G409" s="53"/>
      <c r="H409" s="53"/>
      <c r="I409" s="53"/>
      <c r="J409" s="169"/>
      <c r="K409" s="162"/>
      <c r="L409" s="57"/>
      <c r="M409" s="183" t="b">
        <v>0</v>
      </c>
      <c r="N409" s="349"/>
      <c r="O409" s="350"/>
      <c r="P409" s="350"/>
      <c r="Q409" s="351"/>
      <c r="R409" s="183" t="b">
        <v>0</v>
      </c>
      <c r="S409" s="53"/>
      <c r="T409" s="48"/>
      <c r="U409" s="49"/>
      <c r="V409" s="50"/>
      <c r="Y409" s="51">
        <f t="shared" si="38"/>
        <v>0</v>
      </c>
      <c r="Z409" s="51">
        <f t="shared" si="51"/>
        <v>0</v>
      </c>
      <c r="AA409" s="51">
        <f t="shared" si="52"/>
        <v>0</v>
      </c>
      <c r="AB409" s="51" t="str">
        <f t="shared" si="53"/>
        <v/>
      </c>
      <c r="AC409" s="51" t="str">
        <f t="shared" si="54"/>
        <v/>
      </c>
      <c r="AD409" s="51" t="str">
        <f t="shared" si="55"/>
        <v/>
      </c>
      <c r="AE409" s="51" t="str">
        <f t="shared" si="55"/>
        <v/>
      </c>
    </row>
    <row r="410" spans="1:31" s="51" customFormat="1" ht="33.75" customHeight="1">
      <c r="A410" s="52">
        <v>389</v>
      </c>
      <c r="B410" s="349"/>
      <c r="C410" s="350"/>
      <c r="D410" s="351"/>
      <c r="E410" s="45"/>
      <c r="F410" s="53"/>
      <c r="G410" s="53"/>
      <c r="H410" s="53"/>
      <c r="I410" s="53"/>
      <c r="J410" s="169"/>
      <c r="K410" s="162"/>
      <c r="L410" s="57"/>
      <c r="M410" s="183" t="b">
        <v>0</v>
      </c>
      <c r="N410" s="349"/>
      <c r="O410" s="350"/>
      <c r="P410" s="350"/>
      <c r="Q410" s="351"/>
      <c r="R410" s="183" t="b">
        <v>0</v>
      </c>
      <c r="S410" s="53"/>
      <c r="T410" s="48"/>
      <c r="U410" s="49"/>
      <c r="V410" s="50"/>
      <c r="Y410" s="51">
        <f t="shared" si="38"/>
        <v>0</v>
      </c>
      <c r="Z410" s="51">
        <f t="shared" si="51"/>
        <v>0</v>
      </c>
      <c r="AA410" s="51">
        <f t="shared" si="52"/>
        <v>0</v>
      </c>
      <c r="AB410" s="51" t="str">
        <f t="shared" si="53"/>
        <v/>
      </c>
      <c r="AC410" s="51" t="str">
        <f t="shared" si="54"/>
        <v/>
      </c>
      <c r="AD410" s="51" t="str">
        <f t="shared" si="55"/>
        <v/>
      </c>
      <c r="AE410" s="51" t="str">
        <f t="shared" si="55"/>
        <v/>
      </c>
    </row>
    <row r="411" spans="1:31" s="51" customFormat="1" ht="33.75" customHeight="1">
      <c r="A411" s="52">
        <v>390</v>
      </c>
      <c r="B411" s="349"/>
      <c r="C411" s="350"/>
      <c r="D411" s="351"/>
      <c r="E411" s="45"/>
      <c r="F411" s="53"/>
      <c r="G411" s="53"/>
      <c r="H411" s="53"/>
      <c r="I411" s="53"/>
      <c r="J411" s="169"/>
      <c r="K411" s="162"/>
      <c r="L411" s="57"/>
      <c r="M411" s="183" t="b">
        <v>0</v>
      </c>
      <c r="N411" s="349"/>
      <c r="O411" s="350"/>
      <c r="P411" s="350"/>
      <c r="Q411" s="351"/>
      <c r="R411" s="183" t="b">
        <v>0</v>
      </c>
      <c r="S411" s="53"/>
      <c r="T411" s="48"/>
      <c r="U411" s="49"/>
      <c r="V411" s="50"/>
      <c r="Y411" s="51">
        <f t="shared" si="38"/>
        <v>0</v>
      </c>
      <c r="Z411" s="51">
        <f t="shared" si="51"/>
        <v>0</v>
      </c>
      <c r="AA411" s="51">
        <f t="shared" si="52"/>
        <v>0</v>
      </c>
      <c r="AB411" s="51" t="str">
        <f t="shared" si="53"/>
        <v/>
      </c>
      <c r="AC411" s="51" t="str">
        <f t="shared" si="54"/>
        <v/>
      </c>
      <c r="AD411" s="51" t="str">
        <f t="shared" si="55"/>
        <v/>
      </c>
      <c r="AE411" s="51" t="str">
        <f t="shared" si="55"/>
        <v/>
      </c>
    </row>
    <row r="412" spans="1:31" s="51" customFormat="1" ht="33.75" customHeight="1">
      <c r="A412" s="52">
        <v>391</v>
      </c>
      <c r="B412" s="349"/>
      <c r="C412" s="350"/>
      <c r="D412" s="351"/>
      <c r="E412" s="45"/>
      <c r="F412" s="53"/>
      <c r="G412" s="53"/>
      <c r="H412" s="53"/>
      <c r="I412" s="53"/>
      <c r="J412" s="169"/>
      <c r="K412" s="162"/>
      <c r="L412" s="57"/>
      <c r="M412" s="183" t="b">
        <v>0</v>
      </c>
      <c r="N412" s="349"/>
      <c r="O412" s="350"/>
      <c r="P412" s="350"/>
      <c r="Q412" s="351"/>
      <c r="R412" s="183" t="b">
        <v>0</v>
      </c>
      <c r="S412" s="53"/>
      <c r="T412" s="48"/>
      <c r="U412" s="49"/>
      <c r="V412" s="50"/>
      <c r="Y412" s="51">
        <f t="shared" si="38"/>
        <v>0</v>
      </c>
      <c r="Z412" s="51">
        <f t="shared" si="51"/>
        <v>0</v>
      </c>
      <c r="AA412" s="51">
        <f t="shared" si="52"/>
        <v>0</v>
      </c>
      <c r="AB412" s="51" t="str">
        <f t="shared" si="53"/>
        <v/>
      </c>
      <c r="AC412" s="51" t="str">
        <f t="shared" si="54"/>
        <v/>
      </c>
      <c r="AD412" s="51" t="str">
        <f t="shared" si="55"/>
        <v/>
      </c>
      <c r="AE412" s="51" t="str">
        <f t="shared" si="55"/>
        <v/>
      </c>
    </row>
    <row r="413" spans="1:31" s="51" customFormat="1" ht="33.75" customHeight="1">
      <c r="A413" s="52">
        <v>392</v>
      </c>
      <c r="B413" s="349"/>
      <c r="C413" s="350"/>
      <c r="D413" s="351"/>
      <c r="E413" s="45"/>
      <c r="F413" s="53"/>
      <c r="G413" s="53"/>
      <c r="H413" s="53"/>
      <c r="I413" s="53"/>
      <c r="J413" s="169"/>
      <c r="K413" s="162"/>
      <c r="L413" s="57"/>
      <c r="M413" s="183" t="b">
        <v>0</v>
      </c>
      <c r="N413" s="349"/>
      <c r="O413" s="350"/>
      <c r="P413" s="350"/>
      <c r="Q413" s="351"/>
      <c r="R413" s="183" t="b">
        <v>0</v>
      </c>
      <c r="S413" s="53"/>
      <c r="T413" s="48"/>
      <c r="U413" s="49"/>
      <c r="V413" s="50"/>
      <c r="Y413" s="51">
        <f t="shared" si="38"/>
        <v>0</v>
      </c>
      <c r="Z413" s="51">
        <f t="shared" si="51"/>
        <v>0</v>
      </c>
      <c r="AA413" s="51">
        <f t="shared" si="52"/>
        <v>0</v>
      </c>
      <c r="AB413" s="51" t="str">
        <f t="shared" si="53"/>
        <v/>
      </c>
      <c r="AC413" s="51" t="str">
        <f t="shared" si="54"/>
        <v/>
      </c>
      <c r="AD413" s="51" t="str">
        <f t="shared" si="55"/>
        <v/>
      </c>
      <c r="AE413" s="51" t="str">
        <f t="shared" si="55"/>
        <v/>
      </c>
    </row>
    <row r="414" spans="1:31" s="51" customFormat="1" ht="33.75" customHeight="1">
      <c r="A414" s="52">
        <v>393</v>
      </c>
      <c r="B414" s="349"/>
      <c r="C414" s="350"/>
      <c r="D414" s="351"/>
      <c r="E414" s="45"/>
      <c r="F414" s="53"/>
      <c r="G414" s="53"/>
      <c r="H414" s="53"/>
      <c r="I414" s="53"/>
      <c r="J414" s="169"/>
      <c r="K414" s="162"/>
      <c r="L414" s="57"/>
      <c r="M414" s="183" t="b">
        <v>0</v>
      </c>
      <c r="N414" s="349"/>
      <c r="O414" s="350"/>
      <c r="P414" s="350"/>
      <c r="Q414" s="351"/>
      <c r="R414" s="183" t="b">
        <v>0</v>
      </c>
      <c r="S414" s="53"/>
      <c r="T414" s="48"/>
      <c r="U414" s="49"/>
      <c r="V414" s="50"/>
      <c r="Y414" s="51">
        <f t="shared" si="38"/>
        <v>0</v>
      </c>
      <c r="Z414" s="51">
        <f t="shared" si="51"/>
        <v>0</v>
      </c>
      <c r="AA414" s="51">
        <f t="shared" si="52"/>
        <v>0</v>
      </c>
      <c r="AB414" s="51" t="str">
        <f t="shared" si="53"/>
        <v/>
      </c>
      <c r="AC414" s="51" t="str">
        <f t="shared" si="54"/>
        <v/>
      </c>
      <c r="AD414" s="51" t="str">
        <f t="shared" si="55"/>
        <v/>
      </c>
      <c r="AE414" s="51" t="str">
        <f t="shared" si="55"/>
        <v/>
      </c>
    </row>
    <row r="415" spans="1:31" s="51" customFormat="1" ht="33.75" customHeight="1">
      <c r="A415" s="52">
        <v>394</v>
      </c>
      <c r="B415" s="349"/>
      <c r="C415" s="350"/>
      <c r="D415" s="351"/>
      <c r="E415" s="45"/>
      <c r="F415" s="53"/>
      <c r="G415" s="53"/>
      <c r="H415" s="53"/>
      <c r="I415" s="53"/>
      <c r="J415" s="169"/>
      <c r="K415" s="162"/>
      <c r="L415" s="57"/>
      <c r="M415" s="183" t="b">
        <v>0</v>
      </c>
      <c r="N415" s="349"/>
      <c r="O415" s="350"/>
      <c r="P415" s="350"/>
      <c r="Q415" s="351"/>
      <c r="R415" s="183" t="b">
        <v>0</v>
      </c>
      <c r="S415" s="53"/>
      <c r="T415" s="48"/>
      <c r="U415" s="49"/>
      <c r="V415" s="50"/>
      <c r="Y415" s="51">
        <f t="shared" si="38"/>
        <v>0</v>
      </c>
      <c r="Z415" s="51">
        <f t="shared" si="51"/>
        <v>0</v>
      </c>
      <c r="AA415" s="51">
        <f t="shared" si="52"/>
        <v>0</v>
      </c>
      <c r="AB415" s="51" t="str">
        <f t="shared" si="53"/>
        <v/>
      </c>
      <c r="AC415" s="51" t="str">
        <f t="shared" si="54"/>
        <v/>
      </c>
      <c r="AD415" s="51" t="str">
        <f t="shared" si="55"/>
        <v/>
      </c>
      <c r="AE415" s="51" t="str">
        <f t="shared" si="55"/>
        <v/>
      </c>
    </row>
    <row r="416" spans="1:31" s="51" customFormat="1" ht="33.75" customHeight="1">
      <c r="A416" s="52">
        <v>395</v>
      </c>
      <c r="B416" s="349"/>
      <c r="C416" s="350"/>
      <c r="D416" s="351"/>
      <c r="E416" s="45"/>
      <c r="F416" s="53"/>
      <c r="G416" s="53"/>
      <c r="H416" s="53"/>
      <c r="I416" s="53"/>
      <c r="J416" s="169"/>
      <c r="K416" s="162"/>
      <c r="L416" s="57"/>
      <c r="M416" s="183" t="b">
        <v>0</v>
      </c>
      <c r="N416" s="349"/>
      <c r="O416" s="350"/>
      <c r="P416" s="350"/>
      <c r="Q416" s="351"/>
      <c r="R416" s="183" t="b">
        <v>0</v>
      </c>
      <c r="S416" s="53"/>
      <c r="T416" s="48"/>
      <c r="U416" s="49"/>
      <c r="V416" s="50"/>
      <c r="Y416" s="51">
        <f t="shared" si="38"/>
        <v>0</v>
      </c>
      <c r="Z416" s="51">
        <f t="shared" si="51"/>
        <v>0</v>
      </c>
      <c r="AA416" s="51">
        <f t="shared" si="52"/>
        <v>0</v>
      </c>
      <c r="AB416" s="51" t="str">
        <f t="shared" si="53"/>
        <v/>
      </c>
      <c r="AC416" s="51" t="str">
        <f t="shared" si="54"/>
        <v/>
      </c>
      <c r="AD416" s="51" t="str">
        <f t="shared" si="55"/>
        <v/>
      </c>
      <c r="AE416" s="51" t="str">
        <f t="shared" si="55"/>
        <v/>
      </c>
    </row>
    <row r="417" spans="1:31" s="51" customFormat="1" ht="33.75" customHeight="1">
      <c r="A417" s="52">
        <v>396</v>
      </c>
      <c r="B417" s="349"/>
      <c r="C417" s="350"/>
      <c r="D417" s="351"/>
      <c r="E417" s="45"/>
      <c r="F417" s="53"/>
      <c r="G417" s="53"/>
      <c r="H417" s="53"/>
      <c r="I417" s="53"/>
      <c r="J417" s="169"/>
      <c r="K417" s="162"/>
      <c r="L417" s="57"/>
      <c r="M417" s="183" t="b">
        <v>0</v>
      </c>
      <c r="N417" s="349"/>
      <c r="O417" s="350"/>
      <c r="P417" s="350"/>
      <c r="Q417" s="351"/>
      <c r="R417" s="183" t="b">
        <v>0</v>
      </c>
      <c r="S417" s="53"/>
      <c r="T417" s="48"/>
      <c r="U417" s="49"/>
      <c r="V417" s="50"/>
      <c r="Y417" s="51">
        <f t="shared" si="38"/>
        <v>0</v>
      </c>
      <c r="Z417" s="51">
        <f t="shared" si="51"/>
        <v>0</v>
      </c>
      <c r="AA417" s="51">
        <f t="shared" si="52"/>
        <v>0</v>
      </c>
      <c r="AB417" s="51" t="str">
        <f t="shared" si="53"/>
        <v/>
      </c>
      <c r="AC417" s="51" t="str">
        <f t="shared" si="54"/>
        <v/>
      </c>
      <c r="AD417" s="51" t="str">
        <f t="shared" si="55"/>
        <v/>
      </c>
      <c r="AE417" s="51" t="str">
        <f t="shared" si="55"/>
        <v/>
      </c>
    </row>
    <row r="418" spans="1:31" s="51" customFormat="1" ht="33.75" customHeight="1">
      <c r="A418" s="52">
        <v>397</v>
      </c>
      <c r="B418" s="349"/>
      <c r="C418" s="350"/>
      <c r="D418" s="351"/>
      <c r="E418" s="45"/>
      <c r="F418" s="53"/>
      <c r="G418" s="53"/>
      <c r="H418" s="53"/>
      <c r="I418" s="53"/>
      <c r="J418" s="169"/>
      <c r="K418" s="162"/>
      <c r="L418" s="57"/>
      <c r="M418" s="183" t="b">
        <v>0</v>
      </c>
      <c r="N418" s="349"/>
      <c r="O418" s="350"/>
      <c r="P418" s="350"/>
      <c r="Q418" s="351"/>
      <c r="R418" s="183" t="b">
        <v>0</v>
      </c>
      <c r="S418" s="53"/>
      <c r="T418" s="48"/>
      <c r="U418" s="49"/>
      <c r="V418" s="50"/>
      <c r="Y418" s="51">
        <f t="shared" si="38"/>
        <v>0</v>
      </c>
      <c r="Z418" s="51">
        <f t="shared" si="51"/>
        <v>0</v>
      </c>
      <c r="AA418" s="51">
        <f t="shared" si="52"/>
        <v>0</v>
      </c>
      <c r="AB418" s="51" t="str">
        <f t="shared" si="53"/>
        <v/>
      </c>
      <c r="AC418" s="51" t="str">
        <f t="shared" si="54"/>
        <v/>
      </c>
      <c r="AD418" s="51" t="str">
        <f t="shared" si="55"/>
        <v/>
      </c>
      <c r="AE418" s="51" t="str">
        <f t="shared" si="55"/>
        <v/>
      </c>
    </row>
    <row r="419" spans="1:31" s="51" customFormat="1" ht="33.75" customHeight="1">
      <c r="A419" s="52">
        <v>398</v>
      </c>
      <c r="B419" s="349"/>
      <c r="C419" s="350"/>
      <c r="D419" s="351"/>
      <c r="E419" s="45"/>
      <c r="F419" s="53"/>
      <c r="G419" s="53"/>
      <c r="H419" s="53"/>
      <c r="I419" s="53"/>
      <c r="J419" s="169"/>
      <c r="K419" s="162"/>
      <c r="L419" s="57"/>
      <c r="M419" s="183" t="b">
        <v>0</v>
      </c>
      <c r="N419" s="349"/>
      <c r="O419" s="350"/>
      <c r="P419" s="350"/>
      <c r="Q419" s="351"/>
      <c r="R419" s="183" t="b">
        <v>0</v>
      </c>
      <c r="S419" s="53"/>
      <c r="T419" s="48"/>
      <c r="U419" s="49"/>
      <c r="V419" s="50"/>
      <c r="Y419" s="51">
        <f t="shared" si="38"/>
        <v>0</v>
      </c>
      <c r="Z419" s="51">
        <f t="shared" si="51"/>
        <v>0</v>
      </c>
      <c r="AA419" s="51">
        <f t="shared" si="52"/>
        <v>0</v>
      </c>
      <c r="AB419" s="51" t="str">
        <f t="shared" si="53"/>
        <v/>
      </c>
      <c r="AC419" s="51" t="str">
        <f t="shared" si="54"/>
        <v/>
      </c>
      <c r="AD419" s="51" t="str">
        <f t="shared" si="55"/>
        <v/>
      </c>
      <c r="AE419" s="51" t="str">
        <f t="shared" si="55"/>
        <v/>
      </c>
    </row>
    <row r="420" spans="1:31" s="51" customFormat="1" ht="33.75" customHeight="1">
      <c r="A420" s="52">
        <v>399</v>
      </c>
      <c r="B420" s="349"/>
      <c r="C420" s="350"/>
      <c r="D420" s="351"/>
      <c r="E420" s="45"/>
      <c r="F420" s="53"/>
      <c r="G420" s="53"/>
      <c r="H420" s="53"/>
      <c r="I420" s="53"/>
      <c r="J420" s="169"/>
      <c r="K420" s="162"/>
      <c r="L420" s="57"/>
      <c r="M420" s="183" t="b">
        <v>0</v>
      </c>
      <c r="N420" s="349"/>
      <c r="O420" s="350"/>
      <c r="P420" s="350"/>
      <c r="Q420" s="351"/>
      <c r="R420" s="183" t="b">
        <v>0</v>
      </c>
      <c r="S420" s="53"/>
      <c r="T420" s="48"/>
      <c r="U420" s="49"/>
      <c r="V420" s="50"/>
      <c r="Y420" s="51">
        <f t="shared" si="38"/>
        <v>0</v>
      </c>
      <c r="Z420" s="51">
        <f t="shared" si="51"/>
        <v>0</v>
      </c>
      <c r="AA420" s="51">
        <f t="shared" si="52"/>
        <v>0</v>
      </c>
      <c r="AB420" s="51" t="str">
        <f t="shared" si="53"/>
        <v/>
      </c>
      <c r="AC420" s="51" t="str">
        <f t="shared" si="54"/>
        <v/>
      </c>
      <c r="AD420" s="51" t="str">
        <f t="shared" si="55"/>
        <v/>
      </c>
      <c r="AE420" s="51" t="str">
        <f t="shared" si="55"/>
        <v/>
      </c>
    </row>
    <row r="421" spans="1:31" s="51" customFormat="1" ht="33.75" customHeight="1">
      <c r="A421" s="52">
        <v>400</v>
      </c>
      <c r="B421" s="349"/>
      <c r="C421" s="350"/>
      <c r="D421" s="351"/>
      <c r="E421" s="45"/>
      <c r="F421" s="53"/>
      <c r="G421" s="53"/>
      <c r="H421" s="53"/>
      <c r="I421" s="53"/>
      <c r="J421" s="169"/>
      <c r="K421" s="162"/>
      <c r="L421" s="57">
        <f t="shared" si="37"/>
        <v>0</v>
      </c>
      <c r="M421" s="183" t="b">
        <v>0</v>
      </c>
      <c r="N421" s="349"/>
      <c r="O421" s="350"/>
      <c r="P421" s="350"/>
      <c r="Q421" s="351"/>
      <c r="R421" s="183" t="b">
        <v>0</v>
      </c>
      <c r="S421" s="53"/>
      <c r="T421" s="48" t="b">
        <v>0</v>
      </c>
      <c r="U421" s="49"/>
      <c r="V421" s="50">
        <f t="shared" si="35"/>
        <v>0</v>
      </c>
      <c r="Y421" s="51">
        <f t="shared" si="38"/>
        <v>0</v>
      </c>
      <c r="Z421" s="51">
        <f t="shared" si="51"/>
        <v>0</v>
      </c>
      <c r="AA421" s="51">
        <f t="shared" si="52"/>
        <v>0</v>
      </c>
      <c r="AB421" s="51" t="str">
        <f t="shared" si="53"/>
        <v/>
      </c>
      <c r="AC421" s="51" t="str">
        <f t="shared" si="54"/>
        <v/>
      </c>
      <c r="AD421" s="51" t="str">
        <f t="shared" si="55"/>
        <v/>
      </c>
      <c r="AE421" s="51" t="str">
        <f t="shared" si="55"/>
        <v/>
      </c>
    </row>
    <row r="422" spans="1:31" ht="29.25" customHeight="1">
      <c r="A422" s="18"/>
      <c r="B422" s="19"/>
      <c r="C422" s="19"/>
      <c r="D422" s="19"/>
      <c r="E422" s="20"/>
      <c r="F422" s="20"/>
      <c r="G422" s="20"/>
      <c r="H422" s="20"/>
      <c r="I422" s="20"/>
      <c r="J422" s="19"/>
      <c r="K422" s="19"/>
      <c r="L422" s="19"/>
      <c r="M422" s="19"/>
      <c r="N422" s="19"/>
      <c r="O422" s="19"/>
      <c r="P422" s="19"/>
      <c r="Q422" s="19"/>
      <c r="R422" s="19"/>
      <c r="S422" s="19"/>
      <c r="T422" s="21"/>
    </row>
    <row r="423" spans="1:31" ht="21" customHeight="1">
      <c r="A423" s="22"/>
      <c r="B423" s="8"/>
      <c r="C423" s="8"/>
      <c r="D423" s="22"/>
      <c r="E423" s="22"/>
      <c r="F423" s="22"/>
      <c r="G423" s="22"/>
      <c r="H423" s="22"/>
      <c r="I423" s="22"/>
      <c r="J423" s="22"/>
      <c r="K423" s="22"/>
      <c r="L423" s="22"/>
      <c r="M423" s="22"/>
      <c r="N423" s="22"/>
      <c r="O423" s="22"/>
      <c r="P423" s="22"/>
      <c r="Q423" s="22"/>
      <c r="R423" s="22"/>
    </row>
    <row r="424" spans="1:31" ht="21" customHeight="1">
      <c r="A424" s="22"/>
      <c r="B424" s="8"/>
      <c r="C424" s="8"/>
      <c r="D424" s="22"/>
      <c r="E424" s="22"/>
      <c r="F424" s="22"/>
      <c r="G424" s="22"/>
      <c r="H424" s="22"/>
      <c r="I424" s="22"/>
      <c r="J424" s="22"/>
      <c r="K424" s="22"/>
      <c r="L424" s="22"/>
      <c r="M424" s="22"/>
      <c r="N424" s="22"/>
      <c r="O424" s="22"/>
      <c r="P424" s="22"/>
      <c r="Q424" s="22"/>
      <c r="R424" s="22"/>
    </row>
    <row r="425" spans="1:31" ht="16.5" customHeight="1">
      <c r="A425" s="22"/>
      <c r="D425" s="22"/>
      <c r="E425" s="22"/>
      <c r="F425" s="22"/>
      <c r="G425" s="22"/>
      <c r="H425" s="22"/>
      <c r="I425" s="22"/>
      <c r="J425" s="22"/>
      <c r="K425" s="22"/>
      <c r="L425" s="22"/>
      <c r="M425" s="22"/>
      <c r="N425" s="22"/>
      <c r="O425" s="22"/>
      <c r="P425" s="22"/>
      <c r="Q425" s="22"/>
      <c r="R425" s="22"/>
    </row>
    <row r="426" spans="1:31">
      <c r="A426" s="22"/>
      <c r="B426" s="22"/>
      <c r="C426" s="22"/>
      <c r="D426" s="22"/>
      <c r="E426" s="22"/>
      <c r="F426" s="22"/>
      <c r="G426" s="22"/>
      <c r="H426" s="22"/>
      <c r="I426" s="22"/>
      <c r="J426" s="22"/>
      <c r="K426" s="22"/>
      <c r="L426" s="22"/>
      <c r="M426" s="22"/>
      <c r="N426" s="22"/>
      <c r="O426" s="22"/>
      <c r="P426" s="22"/>
      <c r="Q426" s="22"/>
      <c r="R426" s="22"/>
    </row>
  </sheetData>
  <sheetProtection algorithmName="SHA-512" hashValue="EKndFNpRUCnJafr3FRBMFB8lP5gyQy4E/vTzMxNWYn8OOCv5B+aaJba6HKkEqKK2IF/WPTPPRf4SceyaOqjCRw==" saltValue="CoPvRkqJh8sPc8xnxrHysg==" spinCount="100000" sheet="1" selectLockedCells="1" autoFilter="0"/>
  <mergeCells count="867">
    <mergeCell ref="N419:Q419"/>
    <mergeCell ref="N420:Q420"/>
    <mergeCell ref="N410:Q410"/>
    <mergeCell ref="N411:Q411"/>
    <mergeCell ref="N412:Q412"/>
    <mergeCell ref="N413:Q413"/>
    <mergeCell ref="N414:Q414"/>
    <mergeCell ref="N415:Q415"/>
    <mergeCell ref="N416:Q416"/>
    <mergeCell ref="N417:Q417"/>
    <mergeCell ref="N418:Q418"/>
    <mergeCell ref="N401:Q401"/>
    <mergeCell ref="N402:Q402"/>
    <mergeCell ref="N403:Q403"/>
    <mergeCell ref="N404:Q404"/>
    <mergeCell ref="N405:Q405"/>
    <mergeCell ref="N406:Q406"/>
    <mergeCell ref="N407:Q407"/>
    <mergeCell ref="N408:Q408"/>
    <mergeCell ref="N409:Q409"/>
    <mergeCell ref="N392:Q392"/>
    <mergeCell ref="N393:Q393"/>
    <mergeCell ref="N394:Q394"/>
    <mergeCell ref="N395:Q395"/>
    <mergeCell ref="N396:Q396"/>
    <mergeCell ref="N397:Q397"/>
    <mergeCell ref="N398:Q398"/>
    <mergeCell ref="N399:Q399"/>
    <mergeCell ref="N400:Q400"/>
    <mergeCell ref="N383:Q383"/>
    <mergeCell ref="N384:Q384"/>
    <mergeCell ref="N385:Q385"/>
    <mergeCell ref="N386:Q386"/>
    <mergeCell ref="N387:Q387"/>
    <mergeCell ref="N388:Q388"/>
    <mergeCell ref="N389:Q389"/>
    <mergeCell ref="N390:Q390"/>
    <mergeCell ref="N391:Q391"/>
    <mergeCell ref="N374:Q374"/>
    <mergeCell ref="N375:Q375"/>
    <mergeCell ref="N376:Q376"/>
    <mergeCell ref="N377:Q377"/>
    <mergeCell ref="N378:Q378"/>
    <mergeCell ref="N379:Q379"/>
    <mergeCell ref="N380:Q380"/>
    <mergeCell ref="N381:Q381"/>
    <mergeCell ref="N382:Q382"/>
    <mergeCell ref="N365:Q365"/>
    <mergeCell ref="N366:Q366"/>
    <mergeCell ref="N367:Q367"/>
    <mergeCell ref="N368:Q368"/>
    <mergeCell ref="N369:Q369"/>
    <mergeCell ref="N370:Q370"/>
    <mergeCell ref="N371:Q371"/>
    <mergeCell ref="N372:Q372"/>
    <mergeCell ref="N373:Q373"/>
    <mergeCell ref="N356:Q356"/>
    <mergeCell ref="N357:Q357"/>
    <mergeCell ref="N358:Q358"/>
    <mergeCell ref="N359:Q359"/>
    <mergeCell ref="N360:Q360"/>
    <mergeCell ref="N361:Q361"/>
    <mergeCell ref="N362:Q362"/>
    <mergeCell ref="N363:Q363"/>
    <mergeCell ref="N364:Q364"/>
    <mergeCell ref="N347:Q347"/>
    <mergeCell ref="N348:Q348"/>
    <mergeCell ref="N349:Q349"/>
    <mergeCell ref="N350:Q350"/>
    <mergeCell ref="N351:Q351"/>
    <mergeCell ref="N352:Q352"/>
    <mergeCell ref="N353:Q353"/>
    <mergeCell ref="N354:Q354"/>
    <mergeCell ref="N355:Q355"/>
    <mergeCell ref="N338:Q338"/>
    <mergeCell ref="N339:Q339"/>
    <mergeCell ref="N340:Q340"/>
    <mergeCell ref="N341:Q341"/>
    <mergeCell ref="N342:Q342"/>
    <mergeCell ref="N343:Q343"/>
    <mergeCell ref="N344:Q344"/>
    <mergeCell ref="N345:Q345"/>
    <mergeCell ref="N346:Q346"/>
    <mergeCell ref="N329:Q329"/>
    <mergeCell ref="N330:Q330"/>
    <mergeCell ref="N331:Q331"/>
    <mergeCell ref="N332:Q332"/>
    <mergeCell ref="N333:Q333"/>
    <mergeCell ref="N334:Q334"/>
    <mergeCell ref="N335:Q335"/>
    <mergeCell ref="N336:Q336"/>
    <mergeCell ref="N337:Q337"/>
    <mergeCell ref="B416:D416"/>
    <mergeCell ref="B417:D417"/>
    <mergeCell ref="B418:D418"/>
    <mergeCell ref="B419:D419"/>
    <mergeCell ref="B420:D420"/>
    <mergeCell ref="N301:Q301"/>
    <mergeCell ref="N302:Q302"/>
    <mergeCell ref="N303:Q303"/>
    <mergeCell ref="N304:Q304"/>
    <mergeCell ref="N305:Q305"/>
    <mergeCell ref="N306:Q306"/>
    <mergeCell ref="N307:Q307"/>
    <mergeCell ref="N308:Q308"/>
    <mergeCell ref="N309:Q309"/>
    <mergeCell ref="N310:Q310"/>
    <mergeCell ref="N311:Q311"/>
    <mergeCell ref="N312:Q312"/>
    <mergeCell ref="N313:Q313"/>
    <mergeCell ref="N314:Q314"/>
    <mergeCell ref="N315:Q315"/>
    <mergeCell ref="N316:Q316"/>
    <mergeCell ref="N317:Q317"/>
    <mergeCell ref="N318:Q318"/>
    <mergeCell ref="N319:Q319"/>
    <mergeCell ref="B407:D407"/>
    <mergeCell ref="B408:D408"/>
    <mergeCell ref="B409:D409"/>
    <mergeCell ref="B410:D410"/>
    <mergeCell ref="B411:D411"/>
    <mergeCell ref="B412:D412"/>
    <mergeCell ref="B413:D413"/>
    <mergeCell ref="B414:D414"/>
    <mergeCell ref="B415:D415"/>
    <mergeCell ref="B398:D398"/>
    <mergeCell ref="B399:D399"/>
    <mergeCell ref="B400:D400"/>
    <mergeCell ref="B401:D401"/>
    <mergeCell ref="B402:D402"/>
    <mergeCell ref="B403:D403"/>
    <mergeCell ref="B404:D404"/>
    <mergeCell ref="B405:D405"/>
    <mergeCell ref="B406:D406"/>
    <mergeCell ref="B389:D389"/>
    <mergeCell ref="B390:D390"/>
    <mergeCell ref="B391:D391"/>
    <mergeCell ref="B392:D392"/>
    <mergeCell ref="B393:D393"/>
    <mergeCell ref="B394:D394"/>
    <mergeCell ref="B395:D395"/>
    <mergeCell ref="B396:D396"/>
    <mergeCell ref="B397:D397"/>
    <mergeCell ref="B380:D380"/>
    <mergeCell ref="B381:D381"/>
    <mergeCell ref="B382:D382"/>
    <mergeCell ref="B383:D383"/>
    <mergeCell ref="B384:D384"/>
    <mergeCell ref="B385:D385"/>
    <mergeCell ref="B386:D386"/>
    <mergeCell ref="B387:D387"/>
    <mergeCell ref="B388:D388"/>
    <mergeCell ref="B371:D371"/>
    <mergeCell ref="B372:D372"/>
    <mergeCell ref="B373:D373"/>
    <mergeCell ref="B374:D374"/>
    <mergeCell ref="B375:D375"/>
    <mergeCell ref="B376:D376"/>
    <mergeCell ref="B377:D377"/>
    <mergeCell ref="B378:D378"/>
    <mergeCell ref="B379:D379"/>
    <mergeCell ref="B362:D362"/>
    <mergeCell ref="B363:D363"/>
    <mergeCell ref="B364:D364"/>
    <mergeCell ref="B365:D365"/>
    <mergeCell ref="B366:D366"/>
    <mergeCell ref="B367:D367"/>
    <mergeCell ref="B368:D368"/>
    <mergeCell ref="B369:D369"/>
    <mergeCell ref="B370:D370"/>
    <mergeCell ref="B353:D353"/>
    <mergeCell ref="B354:D354"/>
    <mergeCell ref="B355:D355"/>
    <mergeCell ref="B356:D356"/>
    <mergeCell ref="B357:D357"/>
    <mergeCell ref="B358:D358"/>
    <mergeCell ref="B359:D359"/>
    <mergeCell ref="B360:D360"/>
    <mergeCell ref="B361:D361"/>
    <mergeCell ref="B344:D344"/>
    <mergeCell ref="B345:D345"/>
    <mergeCell ref="B346:D346"/>
    <mergeCell ref="B347:D347"/>
    <mergeCell ref="B348:D348"/>
    <mergeCell ref="B349:D349"/>
    <mergeCell ref="B350:D350"/>
    <mergeCell ref="B351:D351"/>
    <mergeCell ref="B352:D352"/>
    <mergeCell ref="B335:D335"/>
    <mergeCell ref="B336:D336"/>
    <mergeCell ref="B337:D337"/>
    <mergeCell ref="B338:D338"/>
    <mergeCell ref="B339:D339"/>
    <mergeCell ref="B340:D340"/>
    <mergeCell ref="B341:D341"/>
    <mergeCell ref="B342:D342"/>
    <mergeCell ref="B343:D343"/>
    <mergeCell ref="B326:D326"/>
    <mergeCell ref="B327:D327"/>
    <mergeCell ref="B328:D328"/>
    <mergeCell ref="B329:D329"/>
    <mergeCell ref="B330:D330"/>
    <mergeCell ref="B331:D331"/>
    <mergeCell ref="B332:D332"/>
    <mergeCell ref="B333:D333"/>
    <mergeCell ref="B334:D334"/>
    <mergeCell ref="B317:D317"/>
    <mergeCell ref="B318:D318"/>
    <mergeCell ref="B319:D319"/>
    <mergeCell ref="B320:D320"/>
    <mergeCell ref="B321:D321"/>
    <mergeCell ref="B322:D322"/>
    <mergeCell ref="B323:D323"/>
    <mergeCell ref="B324:D324"/>
    <mergeCell ref="B325:D325"/>
    <mergeCell ref="B308:D308"/>
    <mergeCell ref="B309:D309"/>
    <mergeCell ref="B310:D310"/>
    <mergeCell ref="B311:D311"/>
    <mergeCell ref="B312:D312"/>
    <mergeCell ref="B313:D313"/>
    <mergeCell ref="B314:D314"/>
    <mergeCell ref="B315:D315"/>
    <mergeCell ref="B316:D316"/>
    <mergeCell ref="N296:Q296"/>
    <mergeCell ref="N297:Q297"/>
    <mergeCell ref="N298:Q298"/>
    <mergeCell ref="N299:Q299"/>
    <mergeCell ref="N300:Q300"/>
    <mergeCell ref="N421:Q421"/>
    <mergeCell ref="N287:Q287"/>
    <mergeCell ref="N288:Q288"/>
    <mergeCell ref="N289:Q289"/>
    <mergeCell ref="N290:Q290"/>
    <mergeCell ref="N291:Q291"/>
    <mergeCell ref="N292:Q292"/>
    <mergeCell ref="N293:Q293"/>
    <mergeCell ref="N294:Q294"/>
    <mergeCell ref="N295:Q295"/>
    <mergeCell ref="N320:Q320"/>
    <mergeCell ref="N321:Q321"/>
    <mergeCell ref="N322:Q322"/>
    <mergeCell ref="N323:Q323"/>
    <mergeCell ref="N324:Q324"/>
    <mergeCell ref="N325:Q325"/>
    <mergeCell ref="N326:Q326"/>
    <mergeCell ref="N327:Q327"/>
    <mergeCell ref="N328:Q328"/>
    <mergeCell ref="N278:Q278"/>
    <mergeCell ref="N279:Q279"/>
    <mergeCell ref="N280:Q280"/>
    <mergeCell ref="N281:Q281"/>
    <mergeCell ref="N282:Q282"/>
    <mergeCell ref="N283:Q283"/>
    <mergeCell ref="N284:Q284"/>
    <mergeCell ref="N285:Q285"/>
    <mergeCell ref="N286:Q286"/>
    <mergeCell ref="N269:Q269"/>
    <mergeCell ref="N270:Q270"/>
    <mergeCell ref="N271:Q271"/>
    <mergeCell ref="N272:Q272"/>
    <mergeCell ref="N273:Q273"/>
    <mergeCell ref="N274:Q274"/>
    <mergeCell ref="N275:Q275"/>
    <mergeCell ref="N276:Q276"/>
    <mergeCell ref="N277:Q277"/>
    <mergeCell ref="N260:Q260"/>
    <mergeCell ref="N261:Q261"/>
    <mergeCell ref="N262:Q262"/>
    <mergeCell ref="N263:Q263"/>
    <mergeCell ref="N264:Q264"/>
    <mergeCell ref="N265:Q265"/>
    <mergeCell ref="N266:Q266"/>
    <mergeCell ref="N267:Q267"/>
    <mergeCell ref="N268:Q268"/>
    <mergeCell ref="N251:Q251"/>
    <mergeCell ref="N252:Q252"/>
    <mergeCell ref="N253:Q253"/>
    <mergeCell ref="N254:Q254"/>
    <mergeCell ref="N255:Q255"/>
    <mergeCell ref="N256:Q256"/>
    <mergeCell ref="N257:Q257"/>
    <mergeCell ref="N258:Q258"/>
    <mergeCell ref="N259:Q259"/>
    <mergeCell ref="N242:Q242"/>
    <mergeCell ref="N243:Q243"/>
    <mergeCell ref="N244:Q244"/>
    <mergeCell ref="N245:Q245"/>
    <mergeCell ref="N246:Q246"/>
    <mergeCell ref="N247:Q247"/>
    <mergeCell ref="N248:Q248"/>
    <mergeCell ref="N249:Q249"/>
    <mergeCell ref="N250:Q250"/>
    <mergeCell ref="N233:Q233"/>
    <mergeCell ref="N234:Q234"/>
    <mergeCell ref="N235:Q235"/>
    <mergeCell ref="N236:Q236"/>
    <mergeCell ref="N237:Q237"/>
    <mergeCell ref="N238:Q238"/>
    <mergeCell ref="N239:Q239"/>
    <mergeCell ref="N240:Q240"/>
    <mergeCell ref="N241:Q241"/>
    <mergeCell ref="N224:Q224"/>
    <mergeCell ref="N225:Q225"/>
    <mergeCell ref="N226:Q226"/>
    <mergeCell ref="N227:Q227"/>
    <mergeCell ref="N228:Q228"/>
    <mergeCell ref="N229:Q229"/>
    <mergeCell ref="N230:Q230"/>
    <mergeCell ref="N231:Q231"/>
    <mergeCell ref="N232:Q232"/>
    <mergeCell ref="N215:Q215"/>
    <mergeCell ref="N216:Q216"/>
    <mergeCell ref="N217:Q217"/>
    <mergeCell ref="N218:Q218"/>
    <mergeCell ref="N219:Q219"/>
    <mergeCell ref="N220:Q220"/>
    <mergeCell ref="N221:Q221"/>
    <mergeCell ref="N222:Q222"/>
    <mergeCell ref="N223:Q223"/>
    <mergeCell ref="N206:Q206"/>
    <mergeCell ref="N207:Q207"/>
    <mergeCell ref="N208:Q208"/>
    <mergeCell ref="N209:Q209"/>
    <mergeCell ref="N210:Q210"/>
    <mergeCell ref="N211:Q211"/>
    <mergeCell ref="N212:Q212"/>
    <mergeCell ref="N213:Q213"/>
    <mergeCell ref="N214:Q214"/>
    <mergeCell ref="N197:Q197"/>
    <mergeCell ref="N198:Q198"/>
    <mergeCell ref="N199:Q199"/>
    <mergeCell ref="N200:Q200"/>
    <mergeCell ref="N201:Q201"/>
    <mergeCell ref="N202:Q202"/>
    <mergeCell ref="N203:Q203"/>
    <mergeCell ref="N204:Q204"/>
    <mergeCell ref="N205:Q205"/>
    <mergeCell ref="N188:Q188"/>
    <mergeCell ref="N189:Q189"/>
    <mergeCell ref="N190:Q190"/>
    <mergeCell ref="N191:Q191"/>
    <mergeCell ref="N192:Q192"/>
    <mergeCell ref="N193:Q193"/>
    <mergeCell ref="N194:Q194"/>
    <mergeCell ref="N195:Q195"/>
    <mergeCell ref="N196:Q196"/>
    <mergeCell ref="N179:Q179"/>
    <mergeCell ref="N180:Q180"/>
    <mergeCell ref="N181:Q181"/>
    <mergeCell ref="N182:Q182"/>
    <mergeCell ref="N183:Q183"/>
    <mergeCell ref="N184:Q184"/>
    <mergeCell ref="N185:Q185"/>
    <mergeCell ref="N186:Q186"/>
    <mergeCell ref="N187:Q187"/>
    <mergeCell ref="N170:Q170"/>
    <mergeCell ref="N171:Q171"/>
    <mergeCell ref="N172:Q172"/>
    <mergeCell ref="N173:Q173"/>
    <mergeCell ref="N174:Q174"/>
    <mergeCell ref="N175:Q175"/>
    <mergeCell ref="N176:Q176"/>
    <mergeCell ref="N177:Q177"/>
    <mergeCell ref="N178:Q178"/>
    <mergeCell ref="N161:Q161"/>
    <mergeCell ref="N162:Q162"/>
    <mergeCell ref="N163:Q163"/>
    <mergeCell ref="N164:Q164"/>
    <mergeCell ref="N165:Q165"/>
    <mergeCell ref="N166:Q166"/>
    <mergeCell ref="N167:Q167"/>
    <mergeCell ref="N168:Q168"/>
    <mergeCell ref="N169:Q169"/>
    <mergeCell ref="N152:Q152"/>
    <mergeCell ref="N153:Q153"/>
    <mergeCell ref="N154:Q154"/>
    <mergeCell ref="N155:Q155"/>
    <mergeCell ref="N156:Q156"/>
    <mergeCell ref="N157:Q157"/>
    <mergeCell ref="N158:Q158"/>
    <mergeCell ref="N159:Q159"/>
    <mergeCell ref="N160:Q160"/>
    <mergeCell ref="N143:Q143"/>
    <mergeCell ref="N144:Q144"/>
    <mergeCell ref="N145:Q145"/>
    <mergeCell ref="N146:Q146"/>
    <mergeCell ref="N147:Q147"/>
    <mergeCell ref="N148:Q148"/>
    <mergeCell ref="N149:Q149"/>
    <mergeCell ref="N150:Q150"/>
    <mergeCell ref="N151:Q151"/>
    <mergeCell ref="N134:Q134"/>
    <mergeCell ref="N135:Q135"/>
    <mergeCell ref="N136:Q136"/>
    <mergeCell ref="N137:Q137"/>
    <mergeCell ref="N138:Q138"/>
    <mergeCell ref="N139:Q139"/>
    <mergeCell ref="N140:Q140"/>
    <mergeCell ref="N141:Q141"/>
    <mergeCell ref="N142:Q142"/>
    <mergeCell ref="N125:Q125"/>
    <mergeCell ref="N126:Q126"/>
    <mergeCell ref="N127:Q127"/>
    <mergeCell ref="N128:Q128"/>
    <mergeCell ref="N129:Q129"/>
    <mergeCell ref="N130:Q130"/>
    <mergeCell ref="N131:Q131"/>
    <mergeCell ref="N132:Q132"/>
    <mergeCell ref="N133:Q133"/>
    <mergeCell ref="N116:Q116"/>
    <mergeCell ref="N117:Q117"/>
    <mergeCell ref="N118:Q118"/>
    <mergeCell ref="N119:Q119"/>
    <mergeCell ref="N120:Q120"/>
    <mergeCell ref="N121:Q121"/>
    <mergeCell ref="N122:Q122"/>
    <mergeCell ref="N123:Q123"/>
    <mergeCell ref="N124:Q124"/>
    <mergeCell ref="N107:Q107"/>
    <mergeCell ref="N108:Q108"/>
    <mergeCell ref="N109:Q109"/>
    <mergeCell ref="N110:Q110"/>
    <mergeCell ref="N111:Q111"/>
    <mergeCell ref="N112:Q112"/>
    <mergeCell ref="N113:Q113"/>
    <mergeCell ref="N114:Q114"/>
    <mergeCell ref="N115:Q115"/>
    <mergeCell ref="N98:Q98"/>
    <mergeCell ref="N99:Q99"/>
    <mergeCell ref="N100:Q100"/>
    <mergeCell ref="N101:Q101"/>
    <mergeCell ref="N102:Q102"/>
    <mergeCell ref="N103:Q103"/>
    <mergeCell ref="N104:Q104"/>
    <mergeCell ref="N105:Q105"/>
    <mergeCell ref="N106:Q106"/>
    <mergeCell ref="N89:Q89"/>
    <mergeCell ref="N90:Q90"/>
    <mergeCell ref="N91:Q91"/>
    <mergeCell ref="N92:Q92"/>
    <mergeCell ref="N93:Q93"/>
    <mergeCell ref="N94:Q94"/>
    <mergeCell ref="N95:Q95"/>
    <mergeCell ref="N96:Q96"/>
    <mergeCell ref="N97:Q97"/>
    <mergeCell ref="N80:Q80"/>
    <mergeCell ref="N81:Q81"/>
    <mergeCell ref="N82:Q82"/>
    <mergeCell ref="N83:Q83"/>
    <mergeCell ref="N84:Q84"/>
    <mergeCell ref="N85:Q85"/>
    <mergeCell ref="N86:Q86"/>
    <mergeCell ref="N87:Q87"/>
    <mergeCell ref="N88:Q88"/>
    <mergeCell ref="N71:Q71"/>
    <mergeCell ref="N72:Q72"/>
    <mergeCell ref="N73:Q73"/>
    <mergeCell ref="N74:Q74"/>
    <mergeCell ref="N75:Q75"/>
    <mergeCell ref="N76:Q76"/>
    <mergeCell ref="N77:Q77"/>
    <mergeCell ref="N78:Q78"/>
    <mergeCell ref="N79:Q79"/>
    <mergeCell ref="N62:Q62"/>
    <mergeCell ref="N63:Q63"/>
    <mergeCell ref="N64:Q64"/>
    <mergeCell ref="N65:Q65"/>
    <mergeCell ref="N66:Q66"/>
    <mergeCell ref="N67:Q67"/>
    <mergeCell ref="N68:Q68"/>
    <mergeCell ref="N69:Q69"/>
    <mergeCell ref="N70:Q70"/>
    <mergeCell ref="N53:Q53"/>
    <mergeCell ref="N54:Q54"/>
    <mergeCell ref="N55:Q55"/>
    <mergeCell ref="N56:Q56"/>
    <mergeCell ref="N57:Q57"/>
    <mergeCell ref="N58:Q58"/>
    <mergeCell ref="N59:Q59"/>
    <mergeCell ref="N60:Q60"/>
    <mergeCell ref="N61:Q61"/>
    <mergeCell ref="N44:Q44"/>
    <mergeCell ref="N45:Q45"/>
    <mergeCell ref="N46:Q46"/>
    <mergeCell ref="N47:Q47"/>
    <mergeCell ref="N48:Q48"/>
    <mergeCell ref="N49:Q49"/>
    <mergeCell ref="N50:Q50"/>
    <mergeCell ref="N51:Q51"/>
    <mergeCell ref="N52:Q52"/>
    <mergeCell ref="N35:Q35"/>
    <mergeCell ref="N36:Q36"/>
    <mergeCell ref="N37:Q37"/>
    <mergeCell ref="N38:Q38"/>
    <mergeCell ref="N39:Q39"/>
    <mergeCell ref="N40:Q40"/>
    <mergeCell ref="N41:Q41"/>
    <mergeCell ref="N42:Q42"/>
    <mergeCell ref="N43:Q43"/>
    <mergeCell ref="N26:Q26"/>
    <mergeCell ref="N27:Q27"/>
    <mergeCell ref="N28:Q28"/>
    <mergeCell ref="N29:Q29"/>
    <mergeCell ref="N30:Q30"/>
    <mergeCell ref="N31:Q31"/>
    <mergeCell ref="N32:Q32"/>
    <mergeCell ref="N33:Q33"/>
    <mergeCell ref="N34:Q34"/>
    <mergeCell ref="N19:Q21"/>
    <mergeCell ref="H16:H17"/>
    <mergeCell ref="A16:A17"/>
    <mergeCell ref="B16:B17"/>
    <mergeCell ref="N22:Q22"/>
    <mergeCell ref="N23:Q23"/>
    <mergeCell ref="N24:Q24"/>
    <mergeCell ref="N25:Q25"/>
    <mergeCell ref="P16:P17"/>
    <mergeCell ref="L16:L17"/>
    <mergeCell ref="M19:M21"/>
    <mergeCell ref="L19:L21"/>
    <mergeCell ref="S9:S10"/>
    <mergeCell ref="A10:C10"/>
    <mergeCell ref="D10:G10"/>
    <mergeCell ref="D8:G8"/>
    <mergeCell ref="A9:C9"/>
    <mergeCell ref="I8:K8"/>
    <mergeCell ref="A12:C12"/>
    <mergeCell ref="D9:G9"/>
    <mergeCell ref="I9:K10"/>
    <mergeCell ref="L9:L10"/>
    <mergeCell ref="M9:M10"/>
    <mergeCell ref="N9:N10"/>
    <mergeCell ref="O9:O10"/>
    <mergeCell ref="P9:P10"/>
    <mergeCell ref="Q9:Q10"/>
    <mergeCell ref="H12:I12"/>
    <mergeCell ref="J12:K12"/>
    <mergeCell ref="L12:M12"/>
    <mergeCell ref="N12:O12"/>
    <mergeCell ref="P12:Q12"/>
    <mergeCell ref="R12:S12"/>
    <mergeCell ref="H9:H10"/>
    <mergeCell ref="A11:C11"/>
    <mergeCell ref="R9:R10"/>
    <mergeCell ref="A6:H6"/>
    <mergeCell ref="A7:H7"/>
    <mergeCell ref="A1:O1"/>
    <mergeCell ref="A2:C2"/>
    <mergeCell ref="D2:F2"/>
    <mergeCell ref="G2:I2"/>
    <mergeCell ref="J2:L2"/>
    <mergeCell ref="P4:R4"/>
    <mergeCell ref="H3:K3"/>
    <mergeCell ref="N6:N8"/>
    <mergeCell ref="M6:M8"/>
    <mergeCell ref="L6:L8"/>
    <mergeCell ref="A8:C8"/>
    <mergeCell ref="M4:O4"/>
    <mergeCell ref="M3:O3"/>
    <mergeCell ref="H4:K4"/>
    <mergeCell ref="B279:D279"/>
    <mergeCell ref="B280:D280"/>
    <mergeCell ref="B267:D267"/>
    <mergeCell ref="B268:D268"/>
    <mergeCell ref="B269:D269"/>
    <mergeCell ref="B270:D270"/>
    <mergeCell ref="B271:D271"/>
    <mergeCell ref="B272:D272"/>
    <mergeCell ref="B258:D258"/>
    <mergeCell ref="B259:D259"/>
    <mergeCell ref="B263:D263"/>
    <mergeCell ref="B264:D264"/>
    <mergeCell ref="B265:D265"/>
    <mergeCell ref="B266:D266"/>
    <mergeCell ref="B273:D273"/>
    <mergeCell ref="B274:D274"/>
    <mergeCell ref="B275:D275"/>
    <mergeCell ref="B276:D276"/>
    <mergeCell ref="B277:D277"/>
    <mergeCell ref="B278:D278"/>
    <mergeCell ref="B252:D252"/>
    <mergeCell ref="B253:D253"/>
    <mergeCell ref="B254:D254"/>
    <mergeCell ref="B255:D255"/>
    <mergeCell ref="B256:D256"/>
    <mergeCell ref="B257:D257"/>
    <mergeCell ref="B246:D246"/>
    <mergeCell ref="B247:D247"/>
    <mergeCell ref="B248:D248"/>
    <mergeCell ref="B249:D249"/>
    <mergeCell ref="B250:D250"/>
    <mergeCell ref="B251:D251"/>
    <mergeCell ref="B240:D240"/>
    <mergeCell ref="B241:D241"/>
    <mergeCell ref="B242:D242"/>
    <mergeCell ref="B243:D243"/>
    <mergeCell ref="B244:D244"/>
    <mergeCell ref="B245:D245"/>
    <mergeCell ref="B234:D234"/>
    <mergeCell ref="B235:D235"/>
    <mergeCell ref="B236:D236"/>
    <mergeCell ref="B237:D237"/>
    <mergeCell ref="B238:D238"/>
    <mergeCell ref="B239:D239"/>
    <mergeCell ref="B228:D228"/>
    <mergeCell ref="B229:D229"/>
    <mergeCell ref="B230:D230"/>
    <mergeCell ref="B231:D231"/>
    <mergeCell ref="B232:D232"/>
    <mergeCell ref="B233:D233"/>
    <mergeCell ref="B222:D222"/>
    <mergeCell ref="B223:D223"/>
    <mergeCell ref="B224:D224"/>
    <mergeCell ref="B225:D225"/>
    <mergeCell ref="B226:D226"/>
    <mergeCell ref="B227:D227"/>
    <mergeCell ref="B216:D216"/>
    <mergeCell ref="B217:D217"/>
    <mergeCell ref="B218:D218"/>
    <mergeCell ref="B219:D219"/>
    <mergeCell ref="B220:D220"/>
    <mergeCell ref="B221:D221"/>
    <mergeCell ref="B210:D210"/>
    <mergeCell ref="B211:D211"/>
    <mergeCell ref="B212:D212"/>
    <mergeCell ref="B213:D213"/>
    <mergeCell ref="B214:D214"/>
    <mergeCell ref="B215:D215"/>
    <mergeCell ref="B204:D204"/>
    <mergeCell ref="B205:D205"/>
    <mergeCell ref="B206:D206"/>
    <mergeCell ref="B207:D207"/>
    <mergeCell ref="B208:D208"/>
    <mergeCell ref="B209:D209"/>
    <mergeCell ref="B198:D198"/>
    <mergeCell ref="B199:D199"/>
    <mergeCell ref="B200:D200"/>
    <mergeCell ref="B201:D201"/>
    <mergeCell ref="B202:D202"/>
    <mergeCell ref="B203:D203"/>
    <mergeCell ref="B192:D192"/>
    <mergeCell ref="B193:D193"/>
    <mergeCell ref="B194:D194"/>
    <mergeCell ref="B195:D195"/>
    <mergeCell ref="B196:D196"/>
    <mergeCell ref="B197:D197"/>
    <mergeCell ref="B186:D186"/>
    <mergeCell ref="B187:D187"/>
    <mergeCell ref="B188:D188"/>
    <mergeCell ref="B189:D189"/>
    <mergeCell ref="B190:D190"/>
    <mergeCell ref="B191:D191"/>
    <mergeCell ref="B180:D180"/>
    <mergeCell ref="B181:D181"/>
    <mergeCell ref="B182:D182"/>
    <mergeCell ref="B183:D183"/>
    <mergeCell ref="B184:D184"/>
    <mergeCell ref="B185:D185"/>
    <mergeCell ref="B174:D174"/>
    <mergeCell ref="B175:D175"/>
    <mergeCell ref="B176:D176"/>
    <mergeCell ref="B177:D177"/>
    <mergeCell ref="B178:D178"/>
    <mergeCell ref="B179:D179"/>
    <mergeCell ref="B168:D168"/>
    <mergeCell ref="B169:D169"/>
    <mergeCell ref="B170:D170"/>
    <mergeCell ref="B171:D171"/>
    <mergeCell ref="B172:D172"/>
    <mergeCell ref="B173:D173"/>
    <mergeCell ref="B162:D162"/>
    <mergeCell ref="B163:D163"/>
    <mergeCell ref="B164:D164"/>
    <mergeCell ref="B165:D165"/>
    <mergeCell ref="B166:D166"/>
    <mergeCell ref="B167:D167"/>
    <mergeCell ref="B156:D156"/>
    <mergeCell ref="B157:D157"/>
    <mergeCell ref="B158:D158"/>
    <mergeCell ref="B159:D159"/>
    <mergeCell ref="B160:D160"/>
    <mergeCell ref="B161:D161"/>
    <mergeCell ref="B150:D150"/>
    <mergeCell ref="B151:D151"/>
    <mergeCell ref="B152:D152"/>
    <mergeCell ref="B153:D153"/>
    <mergeCell ref="B154:D154"/>
    <mergeCell ref="B155:D155"/>
    <mergeCell ref="B144:D144"/>
    <mergeCell ref="B145:D145"/>
    <mergeCell ref="B146:D146"/>
    <mergeCell ref="B147:D147"/>
    <mergeCell ref="B148:D148"/>
    <mergeCell ref="B149:D149"/>
    <mergeCell ref="B138:D138"/>
    <mergeCell ref="B139:D139"/>
    <mergeCell ref="B140:D140"/>
    <mergeCell ref="B141:D141"/>
    <mergeCell ref="B142:D142"/>
    <mergeCell ref="B143:D143"/>
    <mergeCell ref="B76:D76"/>
    <mergeCell ref="B104:D104"/>
    <mergeCell ref="B105:D105"/>
    <mergeCell ref="B106:D106"/>
    <mergeCell ref="B107:D107"/>
    <mergeCell ref="B108:D108"/>
    <mergeCell ref="B109:D109"/>
    <mergeCell ref="B137:D137"/>
    <mergeCell ref="B126:D126"/>
    <mergeCell ref="B127:D127"/>
    <mergeCell ref="B128:D128"/>
    <mergeCell ref="B129:D129"/>
    <mergeCell ref="B130:D130"/>
    <mergeCell ref="B131:D131"/>
    <mergeCell ref="B120:D120"/>
    <mergeCell ref="B121:D121"/>
    <mergeCell ref="B122:D122"/>
    <mergeCell ref="B114:D114"/>
    <mergeCell ref="B115:D115"/>
    <mergeCell ref="B116:D116"/>
    <mergeCell ref="B117:D117"/>
    <mergeCell ref="B118:D118"/>
    <mergeCell ref="B119:D119"/>
    <mergeCell ref="B136:D136"/>
    <mergeCell ref="B67:D67"/>
    <mergeCell ref="B68:D68"/>
    <mergeCell ref="B69:D69"/>
    <mergeCell ref="B70:D70"/>
    <mergeCell ref="B71:D71"/>
    <mergeCell ref="B72:D72"/>
    <mergeCell ref="B73:D73"/>
    <mergeCell ref="B74:D74"/>
    <mergeCell ref="B75:D75"/>
    <mergeCell ref="A14:C15"/>
    <mergeCell ref="C16:C17"/>
    <mergeCell ref="F19:K20"/>
    <mergeCell ref="B52:D52"/>
    <mergeCell ref="B44:D44"/>
    <mergeCell ref="B37:D37"/>
    <mergeCell ref="B47:D47"/>
    <mergeCell ref="B39:D39"/>
    <mergeCell ref="B49:D49"/>
    <mergeCell ref="B51:D51"/>
    <mergeCell ref="B40:D40"/>
    <mergeCell ref="B50:D50"/>
    <mergeCell ref="B45:D45"/>
    <mergeCell ref="B42:D42"/>
    <mergeCell ref="B43:D43"/>
    <mergeCell ref="B41:D41"/>
    <mergeCell ref="B31:D31"/>
    <mergeCell ref="B22:D22"/>
    <mergeCell ref="A19:A21"/>
    <mergeCell ref="B38:D38"/>
    <mergeCell ref="B23:D23"/>
    <mergeCell ref="B26:D26"/>
    <mergeCell ref="E19:E21"/>
    <mergeCell ref="J21:K21"/>
    <mergeCell ref="V3:V4"/>
    <mergeCell ref="W3:Y4"/>
    <mergeCell ref="B36:D36"/>
    <mergeCell ref="B29:D29"/>
    <mergeCell ref="B27:D27"/>
    <mergeCell ref="B28:D28"/>
    <mergeCell ref="B32:D32"/>
    <mergeCell ref="B33:D33"/>
    <mergeCell ref="B34:D34"/>
    <mergeCell ref="B35:D35"/>
    <mergeCell ref="A3:F4"/>
    <mergeCell ref="B19:D21"/>
    <mergeCell ref="D11:G11"/>
    <mergeCell ref="I11:S11"/>
    <mergeCell ref="D12:G12"/>
    <mergeCell ref="S20:S21"/>
    <mergeCell ref="B24:D24"/>
    <mergeCell ref="B25:D25"/>
    <mergeCell ref="B30:D30"/>
    <mergeCell ref="D14:D15"/>
    <mergeCell ref="H14:H15"/>
    <mergeCell ref="P14:P15"/>
    <mergeCell ref="L14:L15"/>
    <mergeCell ref="D16:D17"/>
    <mergeCell ref="B421:D421"/>
    <mergeCell ref="B294:D294"/>
    <mergeCell ref="B281:D281"/>
    <mergeCell ref="B282:D282"/>
    <mergeCell ref="B283:D283"/>
    <mergeCell ref="B284:D284"/>
    <mergeCell ref="B296:D296"/>
    <mergeCell ref="B299:D299"/>
    <mergeCell ref="B293:D293"/>
    <mergeCell ref="B291:D291"/>
    <mergeCell ref="B292:D292"/>
    <mergeCell ref="B288:D288"/>
    <mergeCell ref="B297:D297"/>
    <mergeCell ref="B298:D298"/>
    <mergeCell ref="B295:D295"/>
    <mergeCell ref="B286:D286"/>
    <mergeCell ref="B287:D287"/>
    <mergeCell ref="B307:D307"/>
    <mergeCell ref="B306:D306"/>
    <mergeCell ref="B305:D305"/>
    <mergeCell ref="B304:D304"/>
    <mergeCell ref="B303:D303"/>
    <mergeCell ref="B302:D302"/>
    <mergeCell ref="B301:D301"/>
    <mergeCell ref="B46:D46"/>
    <mergeCell ref="B261:D261"/>
    <mergeCell ref="B262:D262"/>
    <mergeCell ref="B260:D260"/>
    <mergeCell ref="B48:D48"/>
    <mergeCell ref="B300:D300"/>
    <mergeCell ref="B56:D56"/>
    <mergeCell ref="B63:D63"/>
    <mergeCell ref="B64:D64"/>
    <mergeCell ref="B65:D65"/>
    <mergeCell ref="B53:D53"/>
    <mergeCell ref="B54:D54"/>
    <mergeCell ref="B55:D55"/>
    <mergeCell ref="B57:D57"/>
    <mergeCell ref="B58:D58"/>
    <mergeCell ref="B59:D59"/>
    <mergeCell ref="B60:D60"/>
    <mergeCell ref="B61:D61"/>
    <mergeCell ref="B62:D62"/>
    <mergeCell ref="B77:D77"/>
    <mergeCell ref="B66:D66"/>
    <mergeCell ref="B289:D289"/>
    <mergeCell ref="B290:D290"/>
    <mergeCell ref="B285:D285"/>
    <mergeCell ref="B78:D78"/>
    <mergeCell ref="B79:D79"/>
    <mergeCell ref="B80:D80"/>
    <mergeCell ref="B81:D81"/>
    <mergeCell ref="B82:D82"/>
    <mergeCell ref="B83:D83"/>
    <mergeCell ref="B96:D96"/>
    <mergeCell ref="B97:D97"/>
    <mergeCell ref="B98:D98"/>
    <mergeCell ref="B90:D90"/>
    <mergeCell ref="B91:D91"/>
    <mergeCell ref="B92:D92"/>
    <mergeCell ref="B93:D93"/>
    <mergeCell ref="B94:D94"/>
    <mergeCell ref="B95:D95"/>
    <mergeCell ref="B84:D84"/>
    <mergeCell ref="B85:D85"/>
    <mergeCell ref="B86:D86"/>
    <mergeCell ref="B87:D87"/>
    <mergeCell ref="B88:D88"/>
    <mergeCell ref="B89:D89"/>
    <mergeCell ref="B134:D134"/>
    <mergeCell ref="B135:D135"/>
    <mergeCell ref="B102:D102"/>
    <mergeCell ref="B99:D99"/>
    <mergeCell ref="B100:D100"/>
    <mergeCell ref="B101:D101"/>
    <mergeCell ref="B103:D103"/>
    <mergeCell ref="B110:D110"/>
    <mergeCell ref="B111:D111"/>
    <mergeCell ref="B112:D112"/>
    <mergeCell ref="B113:D113"/>
    <mergeCell ref="B123:D123"/>
    <mergeCell ref="B124:D124"/>
    <mergeCell ref="B125:D125"/>
    <mergeCell ref="B132:D132"/>
    <mergeCell ref="B133:D133"/>
  </mergeCells>
  <phoneticPr fontId="1"/>
  <conditionalFormatting sqref="B301:B420 B421:D421">
    <cfRule type="containsBlanks" dxfId="101" priority="14">
      <formula>LEN(TRIM(B301))=0</formula>
    </cfRule>
  </conditionalFormatting>
  <conditionalFormatting sqref="B22:D300">
    <cfRule type="containsBlanks" dxfId="100" priority="3">
      <formula>LEN(TRIM(B22))=0</formula>
    </cfRule>
  </conditionalFormatting>
  <conditionalFormatting sqref="E22:E421">
    <cfRule type="expression" dxfId="99" priority="8">
      <formula>IF($B22="","",IF($E22="",1,""))=1</formula>
    </cfRule>
  </conditionalFormatting>
  <conditionalFormatting sqref="F22:F421">
    <cfRule type="expression" dxfId="98" priority="7">
      <formula>IF($M$9&lt;1,"",IF($B22="","",IF($J22:$K22="",IF($F22="",1,""),"")))=1</formula>
    </cfRule>
  </conditionalFormatting>
  <conditionalFormatting sqref="G22:G421">
    <cfRule type="expression" dxfId="97" priority="6">
      <formula>IF($M$9&lt;2,"",IF($B22="","",IF($J22="",IF($G22="",1,""),"")))=1</formula>
    </cfRule>
  </conditionalFormatting>
  <conditionalFormatting sqref="H22:H421">
    <cfRule type="expression" dxfId="96" priority="5">
      <formula>IF($M$9&lt;3,"",IF($B22="","",IF($J22="",IF($H22="",1,""),"")))=1</formula>
    </cfRule>
  </conditionalFormatting>
  <conditionalFormatting sqref="I22:I421">
    <cfRule type="expression" dxfId="95" priority="4">
      <formula>IF($M$9&lt;4,"",IF($B22="","",IF($J22="",IF($I22="",1,""),"")))=1</formula>
    </cfRule>
  </conditionalFormatting>
  <conditionalFormatting sqref="J7:K7 J12:S12">
    <cfRule type="containsBlanks" dxfId="94" priority="15">
      <formula>LEN(TRIM(J7))=0</formula>
    </cfRule>
  </conditionalFormatting>
  <conditionalFormatting sqref="K22:K421">
    <cfRule type="expression" dxfId="93" priority="9">
      <formula>IF(OR(COUNTA($J22)=0,COUNTA($J22:$K22)=2),"",1)=1</formula>
    </cfRule>
  </conditionalFormatting>
  <conditionalFormatting sqref="M22:M421">
    <cfRule type="expression" dxfId="92" priority="2">
      <formula>IF(M22=TRUE,1,0)=1</formula>
    </cfRule>
  </conditionalFormatting>
  <conditionalFormatting sqref="N301:N421">
    <cfRule type="expression" dxfId="91" priority="11">
      <formula>IF($B301="","",IF($N301="",1,0))=1</formula>
    </cfRule>
  </conditionalFormatting>
  <conditionalFormatting sqref="N22:Q35 N37:Q300">
    <cfRule type="expression" dxfId="90" priority="1">
      <formula>IF($B22="","",IF($N22="",1,0))=1</formula>
    </cfRule>
  </conditionalFormatting>
  <conditionalFormatting sqref="N36:Q36">
    <cfRule type="expression" dxfId="89" priority="10">
      <formula>IF($B108="","",IF($N36="",1,0))=1</formula>
    </cfRule>
  </conditionalFormatting>
  <conditionalFormatting sqref="P6 R6 M6:M10 A7:I7 I8:K10 D8:G12 I11:S11">
    <cfRule type="containsBlanks" dxfId="88" priority="13">
      <formula>LEN(TRIM(A6))=0</formula>
    </cfRule>
  </conditionalFormatting>
  <conditionalFormatting sqref="R22:R421">
    <cfRule type="expression" dxfId="87" priority="12">
      <formula>IF(R22=TRUE,1,0)=1</formula>
    </cfRule>
  </conditionalFormatting>
  <dataValidations count="8">
    <dataValidation type="list" allowBlank="1" showInputMessage="1" showErrorMessage="1" sqref="S22:S421" xr:uid="{3DF9549E-CE99-4932-A096-40A3CC50AAEB}">
      <formula1>"乗務員,カメラマン,添乗員,看護師"</formula1>
    </dataValidation>
    <dataValidation type="list" allowBlank="1" showInputMessage="1" showErrorMessage="1" sqref="F22:J421" xr:uid="{6BD83924-98A4-4DA3-8445-46D29C022E6A}">
      <formula1>"1,2,3,4,5,6,7"</formula1>
    </dataValidation>
    <dataValidation type="list" allowBlank="1" showInputMessage="1" showErrorMessage="1" sqref="E22:E421" xr:uid="{DD56B4E4-2861-4198-AFF4-DB8EEFF05BDF}">
      <formula1>"男,女"</formula1>
    </dataValidation>
    <dataValidation type="list" allowBlank="1" showInputMessage="1" showErrorMessage="1" sqref="K22:K421" xr:uid="{612C16A7-6604-4F4D-A6F4-6049C828432F}">
      <formula1>$AB$17:$AB$21</formula1>
    </dataValidation>
    <dataValidation type="list" allowBlank="1" showInputMessage="1" showErrorMessage="1" sqref="I7" xr:uid="{21AA5D9C-68A6-42CF-AF43-02D2D242178D}">
      <formula1>$X$16:$X$23</formula1>
    </dataValidation>
    <dataValidation type="list" allowBlank="1" showInputMessage="1" showErrorMessage="1" sqref="J7" xr:uid="{22BB0ADE-CDF3-4BB6-AF42-BBD99AB036F1}">
      <formula1>$W$16:$W$21</formula1>
    </dataValidation>
    <dataValidation type="list" allowBlank="1" showInputMessage="1" showErrorMessage="1" sqref="K7" xr:uid="{0A5F3F4D-4BBA-4CB2-8768-225C9E4908D2}">
      <formula1>$W$16:$W$25</formula1>
    </dataValidation>
    <dataValidation type="list" allowBlank="1" showInputMessage="1" showErrorMessage="1" sqref="M9:M10" xr:uid="{D7E9CFAD-BD26-4AD5-8793-92C3F6A3EE94}">
      <formula1>$W$16:$W$19</formula1>
    </dataValidation>
  </dataValidations>
  <pageMargins left="0.78740157480314965" right="0.78740157480314965" top="0.35433070866141736" bottom="0" header="0.31496062992125984" footer="0.31496062992125984"/>
  <pageSetup paperSize="9" scale="50" orientation="portrait" r:id="rId1"/>
  <rowBreaks count="9" manualBreakCount="9">
    <brk id="56" max="18" man="1"/>
    <brk id="91" max="18" man="1"/>
    <brk id="126" max="18" man="1"/>
    <brk id="161" max="16383" man="1"/>
    <brk id="196" max="18" man="1"/>
    <brk id="231" max="18" man="1"/>
    <brk id="266" max="18" man="1"/>
    <brk id="422" max="20" man="1"/>
    <brk id="424" max="20" man="1"/>
  </rowBreaks>
  <colBreaks count="1" manualBreakCount="1">
    <brk id="2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592" r:id="rId4" name="Check Box 568">
              <controlPr defaultSize="0" autoFill="0" autoLine="0" autoPict="0">
                <anchor moveWithCells="1">
                  <from>
                    <xdr:col>17</xdr:col>
                    <xdr:colOff>219075</xdr:colOff>
                    <xdr:row>19</xdr:row>
                    <xdr:rowOff>209550</xdr:rowOff>
                  </from>
                  <to>
                    <xdr:col>17</xdr:col>
                    <xdr:colOff>542925</xdr:colOff>
                    <xdr:row>21</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E49A82E-930B-4A4C-986A-2BCB590D9D89}">
          <x14:formula1>
            <xm:f>'＜表示→コピペ＞利用団体一覧'!$AO$1:$AS$1</xm:f>
          </x14:formula1>
          <xm:sqref>J12:R12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0CC7A-0997-42F3-A720-E0107CB1B916}">
  <sheetPr>
    <tabColor rgb="FFFF0000"/>
    <pageSetUpPr fitToPage="1"/>
  </sheetPr>
  <dimension ref="A1:S55"/>
  <sheetViews>
    <sheetView showZeros="0" zoomScale="85" zoomScaleNormal="85" workbookViewId="0">
      <selection activeCell="U31" sqref="U31"/>
    </sheetView>
  </sheetViews>
  <sheetFormatPr defaultRowHeight="13.5"/>
  <sheetData>
    <row r="1" spans="1:19" ht="42">
      <c r="A1" s="355" t="s">
        <v>34</v>
      </c>
      <c r="B1" s="355"/>
      <c r="C1" s="355"/>
      <c r="D1" s="355"/>
      <c r="E1" s="355"/>
      <c r="F1" s="355"/>
      <c r="G1" s="11"/>
      <c r="H1" s="410"/>
      <c r="I1" s="410"/>
      <c r="J1" s="410"/>
      <c r="K1" s="410"/>
      <c r="L1" s="180"/>
      <c r="M1" s="423" t="s">
        <v>281</v>
      </c>
      <c r="N1" s="423"/>
      <c r="O1" s="423"/>
      <c r="P1" s="5"/>
      <c r="Q1" s="5"/>
      <c r="R1" s="115" t="s">
        <v>221</v>
      </c>
      <c r="S1" s="129"/>
    </row>
    <row r="2" spans="1:19" ht="42">
      <c r="A2" s="355"/>
      <c r="B2" s="355"/>
      <c r="C2" s="355"/>
      <c r="D2" s="355"/>
      <c r="E2" s="355"/>
      <c r="F2" s="355"/>
      <c r="G2" s="11"/>
      <c r="H2" s="410"/>
      <c r="I2" s="410"/>
      <c r="J2" s="410"/>
      <c r="K2" s="410"/>
      <c r="L2" s="181"/>
      <c r="M2" s="422" t="s">
        <v>282</v>
      </c>
      <c r="N2" s="422"/>
      <c r="O2" s="422"/>
      <c r="P2" s="409">
        <f ca="1">TODAY()</f>
        <v>46176</v>
      </c>
      <c r="Q2" s="409"/>
      <c r="R2" s="409"/>
      <c r="S2" s="58" t="s">
        <v>33</v>
      </c>
    </row>
    <row r="3" spans="1:19" ht="14.25" thickBot="1">
      <c r="A3" s="5"/>
      <c r="B3" s="5"/>
      <c r="C3" s="5"/>
      <c r="D3" s="5"/>
      <c r="E3" s="5"/>
      <c r="F3" s="5"/>
      <c r="G3" s="5"/>
      <c r="H3" s="5"/>
      <c r="I3" s="5"/>
      <c r="J3" s="5"/>
      <c r="K3" s="5"/>
      <c r="L3" s="5"/>
      <c r="M3" s="5"/>
      <c r="N3" s="5"/>
      <c r="O3" s="5"/>
      <c r="P3" s="5"/>
      <c r="Q3" s="5"/>
      <c r="R3" s="5"/>
      <c r="S3" s="5"/>
    </row>
    <row r="4" spans="1:19" ht="28.5">
      <c r="A4" s="400" t="s">
        <v>222</v>
      </c>
      <c r="B4" s="401"/>
      <c r="C4" s="401"/>
      <c r="D4" s="401"/>
      <c r="E4" s="401"/>
      <c r="F4" s="401"/>
      <c r="G4" s="401"/>
      <c r="H4" s="402"/>
      <c r="I4" s="211" t="s">
        <v>274</v>
      </c>
      <c r="J4" s="211" t="s">
        <v>280</v>
      </c>
      <c r="K4" s="210" t="s">
        <v>289</v>
      </c>
      <c r="L4" s="417" t="s">
        <v>124</v>
      </c>
      <c r="M4" s="414" t="str">
        <f>IF(宿泊者名簿!M6="","",宿泊者名簿!M6)</f>
        <v/>
      </c>
      <c r="N4" s="411" t="s">
        <v>125</v>
      </c>
      <c r="O4" s="116" t="s">
        <v>50</v>
      </c>
      <c r="P4" s="112" t="str">
        <f>IF(宿泊者名簿!P6="","",宿泊者名簿!P6)</f>
        <v/>
      </c>
      <c r="Q4" s="118" t="s">
        <v>48</v>
      </c>
      <c r="R4" s="113" t="str">
        <f>IF(宿泊者名簿!R6="","",宿泊者名簿!R6)</f>
        <v/>
      </c>
      <c r="S4" s="120" t="s">
        <v>49</v>
      </c>
    </row>
    <row r="5" spans="1:19" ht="31.5" thickBot="1">
      <c r="A5" s="403" t="str">
        <f>IF(宿泊者名簿!A7="","",宿泊者名簿!A7)</f>
        <v/>
      </c>
      <c r="B5" s="404"/>
      <c r="C5" s="404"/>
      <c r="D5" s="404"/>
      <c r="E5" s="404"/>
      <c r="F5" s="404"/>
      <c r="G5" s="404"/>
      <c r="H5" s="405"/>
      <c r="I5" s="208" t="str">
        <f>IF(宿泊者名簿!I7="","",宿泊者名簿!I7)</f>
        <v/>
      </c>
      <c r="J5" s="209" t="str">
        <f>IF(宿泊者名簿!J7="","",宿泊者名簿!J7)</f>
        <v/>
      </c>
      <c r="K5" s="179" t="str">
        <f>IF(宿泊者名簿!K7="","",宿泊者名簿!K7)</f>
        <v/>
      </c>
      <c r="L5" s="418"/>
      <c r="M5" s="415"/>
      <c r="N5" s="412"/>
      <c r="O5" s="117" t="s">
        <v>51</v>
      </c>
      <c r="P5" s="176" t="str">
        <f>IF($M$9&gt;1.1,MONTH(DATE($M$6+2018,$P$6,$R$6+1)),"")</f>
        <v/>
      </c>
      <c r="Q5" s="119" t="s">
        <v>48</v>
      </c>
      <c r="R5" s="177" t="str">
        <f>IF($M$9&gt;1.1,DAY(DATE($M$6+2018,$P$6,$R$6+1)),"")</f>
        <v/>
      </c>
      <c r="S5" s="121" t="s">
        <v>49</v>
      </c>
    </row>
    <row r="6" spans="1:19" ht="28.5">
      <c r="A6" s="420" t="s">
        <v>126</v>
      </c>
      <c r="B6" s="421"/>
      <c r="C6" s="421"/>
      <c r="D6" s="431" t="str">
        <f>IF(宿泊者名簿!D8="","",宿泊者名簿!D8)</f>
        <v/>
      </c>
      <c r="E6" s="432"/>
      <c r="F6" s="432"/>
      <c r="G6" s="433"/>
      <c r="H6" s="122" t="s">
        <v>127</v>
      </c>
      <c r="I6" s="437" t="str">
        <f>IF(宿泊者名簿!I8="","",宿泊者名簿!I8)</f>
        <v/>
      </c>
      <c r="J6" s="438"/>
      <c r="K6" s="439"/>
      <c r="L6" s="419"/>
      <c r="M6" s="416"/>
      <c r="N6" s="413"/>
      <c r="O6" s="117" t="s">
        <v>52</v>
      </c>
      <c r="P6" s="176" t="str">
        <f>IF($M$9&gt;2.1,MONTH(DATE($M$6+2018,$P$6,$R$6+2)),"")</f>
        <v/>
      </c>
      <c r="Q6" s="119" t="s">
        <v>48</v>
      </c>
      <c r="R6" s="177" t="str">
        <f>IF($M$9&gt;2.1,DAY(DATE($M$6+2018,$P$6,$R$6+2)),"")</f>
        <v/>
      </c>
      <c r="S6" s="121" t="s">
        <v>49</v>
      </c>
    </row>
    <row r="7" spans="1:19">
      <c r="A7" s="434" t="s">
        <v>225</v>
      </c>
      <c r="B7" s="435"/>
      <c r="C7" s="436"/>
      <c r="D7" s="440" t="str">
        <f>IF(宿泊者名簿!D9="","",宿泊者名簿!D9)</f>
        <v/>
      </c>
      <c r="E7" s="441"/>
      <c r="F7" s="441"/>
      <c r="G7" s="442"/>
      <c r="H7" s="453" t="s">
        <v>159</v>
      </c>
      <c r="I7" s="443" t="str">
        <f>IF(宿泊者名簿!I9="","",宿泊者名簿!I9)</f>
        <v/>
      </c>
      <c r="J7" s="444"/>
      <c r="K7" s="444"/>
      <c r="L7" s="447" t="s">
        <v>216</v>
      </c>
      <c r="M7" s="449"/>
      <c r="N7" s="451" t="s">
        <v>224</v>
      </c>
      <c r="O7" s="453" t="s">
        <v>53</v>
      </c>
      <c r="P7" s="455" t="str">
        <f>IF($M$9&gt;3.1,MONTH(DATE($M$6+2018,$P$6,$R$6+3)),"")</f>
        <v/>
      </c>
      <c r="Q7" s="457" t="s">
        <v>48</v>
      </c>
      <c r="R7" s="455" t="str">
        <f>IF($M$9&gt;3.1,DAY(DATE($M$6+2018,$P$6,$R$6+3)),"")</f>
        <v/>
      </c>
      <c r="S7" s="424" t="s">
        <v>49</v>
      </c>
    </row>
    <row r="8" spans="1:19" ht="30.75" customHeight="1" thickBot="1">
      <c r="A8" s="425" t="s">
        <v>226</v>
      </c>
      <c r="B8" s="426"/>
      <c r="C8" s="427"/>
      <c r="D8" s="428" t="str">
        <f>IF(宿泊者名簿!D10="","",宿泊者名簿!D10)</f>
        <v/>
      </c>
      <c r="E8" s="429"/>
      <c r="F8" s="429"/>
      <c r="G8" s="430"/>
      <c r="H8" s="454"/>
      <c r="I8" s="445"/>
      <c r="J8" s="446"/>
      <c r="K8" s="446"/>
      <c r="L8" s="448"/>
      <c r="M8" s="450"/>
      <c r="N8" s="452"/>
      <c r="O8" s="454"/>
      <c r="P8" s="456" t="str">
        <f>IF($M$9&gt;1.1,MONTH(DATE($M$6,$P$6,$R$6)),"")</f>
        <v/>
      </c>
      <c r="Q8" s="380"/>
      <c r="R8" s="456" t="str">
        <f>IF($M$9&gt;1.1,DAY(DATE($M$6,$P$6,$R$6+1)),"")</f>
        <v/>
      </c>
      <c r="S8" s="381"/>
    </row>
    <row r="9" spans="1:19" ht="30.75" customHeight="1">
      <c r="A9" s="462" t="s">
        <v>214</v>
      </c>
      <c r="B9" s="463"/>
      <c r="C9" s="464"/>
      <c r="D9" s="359" t="str">
        <f>IF(宿泊者名簿!D11="","",宿泊者名簿!D11)</f>
        <v/>
      </c>
      <c r="E9" s="360"/>
      <c r="F9" s="360"/>
      <c r="G9" s="361"/>
      <c r="H9" s="123" t="s">
        <v>223</v>
      </c>
      <c r="I9" s="362" t="str">
        <f>IF(宿泊者名簿!I11="","",宿泊者名簿!I11)</f>
        <v/>
      </c>
      <c r="J9" s="363"/>
      <c r="K9" s="363"/>
      <c r="L9" s="363"/>
      <c r="M9" s="363"/>
      <c r="N9" s="363"/>
      <c r="O9" s="363"/>
      <c r="P9" s="363"/>
      <c r="Q9" s="363"/>
      <c r="R9" s="363"/>
      <c r="S9" s="364"/>
    </row>
    <row r="10" spans="1:19" ht="30.75" customHeight="1" thickBot="1">
      <c r="A10" s="425" t="s">
        <v>215</v>
      </c>
      <c r="B10" s="426"/>
      <c r="C10" s="427"/>
      <c r="D10" s="365" t="str">
        <f>IF(宿泊者名簿!D12="","",宿泊者名簿!D12)</f>
        <v/>
      </c>
      <c r="E10" s="366"/>
      <c r="F10" s="366"/>
      <c r="G10" s="366"/>
      <c r="H10" s="458" t="s">
        <v>273</v>
      </c>
      <c r="I10" s="459"/>
      <c r="J10" s="365" t="str">
        <f>IF(宿泊者名簿!J12="","",宿泊者名簿!J12)</f>
        <v/>
      </c>
      <c r="K10" s="460"/>
      <c r="L10" s="365" t="str">
        <f>IF(宿泊者名簿!L12="","",宿泊者名簿!L12)</f>
        <v/>
      </c>
      <c r="M10" s="460"/>
      <c r="N10" s="365" t="str">
        <f>IF(宿泊者名簿!N12="","",宿泊者名簿!N12)</f>
        <v/>
      </c>
      <c r="O10" s="460"/>
      <c r="P10" s="365" t="str">
        <f>IF(宿泊者名簿!P12="","",宿泊者名簿!P12)</f>
        <v/>
      </c>
      <c r="Q10" s="460"/>
      <c r="R10" s="365" t="str">
        <f>IF(宿泊者名簿!R12="","",宿泊者名簿!R12)</f>
        <v/>
      </c>
      <c r="S10" s="461"/>
    </row>
    <row r="11" spans="1:19" ht="14.25" thickBot="1">
      <c r="A11" s="5"/>
      <c r="B11" s="5"/>
      <c r="C11" s="5"/>
      <c r="D11" s="5"/>
      <c r="E11" s="5"/>
      <c r="F11" s="5"/>
      <c r="G11" s="5"/>
      <c r="H11" s="5"/>
      <c r="I11" s="5"/>
      <c r="J11" s="5"/>
      <c r="K11" s="5"/>
      <c r="L11" s="5"/>
      <c r="M11" s="5"/>
      <c r="N11" s="5"/>
      <c r="O11" s="5"/>
      <c r="P11" s="5"/>
      <c r="Q11" s="5"/>
      <c r="R11" s="5"/>
      <c r="S11" s="114"/>
    </row>
    <row r="12" spans="1:19" ht="28.5">
      <c r="A12" s="488" t="s">
        <v>381</v>
      </c>
      <c r="B12" s="377"/>
      <c r="C12" s="377"/>
      <c r="D12" s="331" t="s">
        <v>43</v>
      </c>
      <c r="E12" s="332" t="s">
        <v>45</v>
      </c>
      <c r="F12" s="332">
        <f>COUNTIFS(宿泊者名簿!$AA$22:$AA$421,1,宿泊者名簿!$E$22:$E$421,"男",宿泊者名簿!$J$22:$J$421,1,宿泊者名簿!$M$22:$M$421,FALSE)</f>
        <v>0</v>
      </c>
      <c r="G12" s="333" t="s">
        <v>47</v>
      </c>
      <c r="H12" s="331" t="s">
        <v>128</v>
      </c>
      <c r="I12" s="332" t="s">
        <v>45</v>
      </c>
      <c r="J12" s="332">
        <f>COUNTIFS(宿泊者名簿!$AA$22:$AA$421,1,宿泊者名簿!$E$22:$E$421,"男",宿泊者名簿!$J$22:$J$421,2,宿泊者名簿!$M$22:$M$421,FALSE)</f>
        <v>0</v>
      </c>
      <c r="K12" s="333" t="s">
        <v>47</v>
      </c>
      <c r="L12" s="331" t="s">
        <v>129</v>
      </c>
      <c r="M12" s="332" t="s">
        <v>45</v>
      </c>
      <c r="N12" s="332">
        <f>COUNTIFS(宿泊者名簿!$AA$22:$AA$421,1,宿泊者名簿!$E$22:$E$421,"男",宿泊者名簿!$J$22:$J$421,3,宿泊者名簿!$M$22:$M$421,FALSE)</f>
        <v>0</v>
      </c>
      <c r="O12" s="333" t="s">
        <v>47</v>
      </c>
      <c r="P12" s="331" t="s">
        <v>44</v>
      </c>
      <c r="Q12" s="332" t="s">
        <v>45</v>
      </c>
      <c r="R12" s="332">
        <f>COUNTIFS(宿泊者名簿!$AA$22:$AA$421,1,宿泊者名簿!$E$22:$E$421,"男",宿泊者名簿!$J$22:$J$421,4,宿泊者名簿!$M$22:$M$421,FALSE)</f>
        <v>0</v>
      </c>
      <c r="S12" s="333" t="s">
        <v>47</v>
      </c>
    </row>
    <row r="13" spans="1:19" ht="28.5">
      <c r="A13" s="489"/>
      <c r="B13" s="476"/>
      <c r="C13" s="476"/>
      <c r="D13" s="330">
        <f>SUM(F12:F13)</f>
        <v>0</v>
      </c>
      <c r="E13" s="163" t="s">
        <v>46</v>
      </c>
      <c r="F13" s="163">
        <f>COUNTIFS(宿泊者名簿!$AA$22:$AA$421,1,宿泊者名簿!$E$22:$E$421,"女",宿泊者名簿!$J$22:$J$421,1,宿泊者名簿!$M$22:$M$421,FALSE)</f>
        <v>0</v>
      </c>
      <c r="G13" s="334" t="s">
        <v>47</v>
      </c>
      <c r="H13" s="330">
        <f>SUM(J12:J13)</f>
        <v>0</v>
      </c>
      <c r="I13" s="163" t="s">
        <v>46</v>
      </c>
      <c r="J13" s="163">
        <f>COUNTIFS(宿泊者名簿!$AA$22:$AA$421,1,宿泊者名簿!$E$22:$E$421,"女",宿泊者名簿!$J$22:$J$421,2,宿泊者名簿!$M$22:$M$421,FALSE)</f>
        <v>0</v>
      </c>
      <c r="K13" s="334" t="s">
        <v>47</v>
      </c>
      <c r="L13" s="330">
        <f>SUM(N12:N13)</f>
        <v>0</v>
      </c>
      <c r="M13" s="163" t="s">
        <v>46</v>
      </c>
      <c r="N13" s="163">
        <f>COUNTIFS(宿泊者名簿!$AA$22:$AA$421,1,宿泊者名簿!$E$22:$E$421,"女",宿泊者名簿!$J$22:$J$421,3,宿泊者名簿!$M$22:$M$421,FALSE)</f>
        <v>0</v>
      </c>
      <c r="O13" s="334" t="s">
        <v>47</v>
      </c>
      <c r="P13" s="330">
        <f>SUM(R12:R13)</f>
        <v>0</v>
      </c>
      <c r="Q13" s="163" t="s">
        <v>46</v>
      </c>
      <c r="R13" s="163">
        <f>COUNTIFS(宿泊者名簿!$AA$22:$AA$421,1,宿泊者名簿!$E$22:$E$421,"女",宿泊者名簿!$J$22:$J$421,4,宿泊者名簿!$M$22:$M$421,FALSE)</f>
        <v>0</v>
      </c>
      <c r="S13" s="334" t="s">
        <v>47</v>
      </c>
    </row>
    <row r="14" spans="1:19" ht="28.5">
      <c r="A14" s="489"/>
      <c r="B14" s="476"/>
      <c r="C14" s="476"/>
      <c r="D14" s="335" t="s">
        <v>379</v>
      </c>
      <c r="E14" s="163" t="s">
        <v>45</v>
      </c>
      <c r="F14" s="163">
        <f>COUNTIFS(宿泊者名簿!$AA$22:$AA$421,1,宿泊者名簿!$E$22:$E$421,"男",宿泊者名簿!$J$22:$J$421,1,宿泊者名簿!$M$22:$M$421,TRUE)</f>
        <v>0</v>
      </c>
      <c r="G14" s="334" t="s">
        <v>47</v>
      </c>
      <c r="H14" s="335" t="s">
        <v>379</v>
      </c>
      <c r="I14" s="163" t="s">
        <v>45</v>
      </c>
      <c r="J14" s="163">
        <f>COUNTIFS(宿泊者名簿!$AA$22:$AA$421,1,宿泊者名簿!$E$22:$E$421,"男",宿泊者名簿!$J$22:$J$421,2,宿泊者名簿!$M$22:$M$421,TRUE)</f>
        <v>0</v>
      </c>
      <c r="K14" s="334" t="s">
        <v>47</v>
      </c>
      <c r="L14" s="335" t="s">
        <v>379</v>
      </c>
      <c r="M14" s="163" t="s">
        <v>45</v>
      </c>
      <c r="N14" s="163">
        <f>COUNTIFS(宿泊者名簿!$AA$22:$AA$421,1,宿泊者名簿!$E$22:$E$421,"男",宿泊者名簿!$J$22:$J$421,3,宿泊者名簿!$M$22:$M$421,TRUE)</f>
        <v>0</v>
      </c>
      <c r="O14" s="334" t="s">
        <v>47</v>
      </c>
      <c r="P14" s="335" t="s">
        <v>379</v>
      </c>
      <c r="Q14" s="163" t="s">
        <v>45</v>
      </c>
      <c r="R14" s="163">
        <f>COUNTIFS(宿泊者名簿!$AA$22:$AA$421,1,宿泊者名簿!$E$22:$E$421,"男",宿泊者名簿!$J$22:$J$421,4,宿泊者名簿!$M$22:$M$421,TRUE)</f>
        <v>0</v>
      </c>
      <c r="S14" s="334" t="s">
        <v>47</v>
      </c>
    </row>
    <row r="15" spans="1:19" ht="27.75" customHeight="1" thickBot="1">
      <c r="A15" s="379"/>
      <c r="B15" s="380"/>
      <c r="C15" s="380"/>
      <c r="D15" s="330">
        <f>SUM(F14:F15)</f>
        <v>0</v>
      </c>
      <c r="E15" s="185" t="s">
        <v>46</v>
      </c>
      <c r="F15" s="185">
        <f>COUNTIFS(宿泊者名簿!$AA$22:$AA$421,1,宿泊者名簿!$E$22:$E$421,"女",宿泊者名簿!$J$22:$J$421,1,宿泊者名簿!$M$22:$M$421,TRUE)</f>
        <v>0</v>
      </c>
      <c r="G15" s="336" t="s">
        <v>47</v>
      </c>
      <c r="H15" s="330">
        <f>SUM(J14:J15)</f>
        <v>0</v>
      </c>
      <c r="I15" s="185" t="s">
        <v>46</v>
      </c>
      <c r="J15" s="185">
        <f>COUNTIFS(宿泊者名簿!$AA$22:$AA$421,1,宿泊者名簿!$E$22:$E$421,"女",宿泊者名簿!$J$22:$J$421,2,宿泊者名簿!$M$22:$M$421,TRUE)</f>
        <v>0</v>
      </c>
      <c r="K15" s="336" t="s">
        <v>47</v>
      </c>
      <c r="L15" s="330">
        <f>SUM(N14:N15)</f>
        <v>0</v>
      </c>
      <c r="M15" s="185" t="s">
        <v>46</v>
      </c>
      <c r="N15" s="185">
        <f>COUNTIFS(宿泊者名簿!$AA$22:$AA$421,1,宿泊者名簿!$E$22:$E$421,"女",宿泊者名簿!$J$22:$J$421,3,宿泊者名簿!$M$22:$M$421,TRUE)</f>
        <v>0</v>
      </c>
      <c r="O15" s="336" t="s">
        <v>47</v>
      </c>
      <c r="P15" s="330">
        <f>SUM(R14:R15)</f>
        <v>0</v>
      </c>
      <c r="Q15" s="185" t="s">
        <v>46</v>
      </c>
      <c r="R15" s="185">
        <f>COUNTIFS(宿泊者名簿!$AA$22:$AA$421,1,宿泊者名簿!$E$22:$E$421,"女",宿泊者名簿!$J$22:$J$421,4,宿泊者名簿!$M$22:$M$421,TRUE)</f>
        <v>0</v>
      </c>
      <c r="S15" s="336" t="s">
        <v>47</v>
      </c>
    </row>
    <row r="16" spans="1:19" ht="28.5">
      <c r="A16" s="474" t="s">
        <v>132</v>
      </c>
      <c r="B16" s="476">
        <f>SUM(F12:F19,J12:J19,N12:N19,R12:R15)</f>
        <v>0</v>
      </c>
      <c r="C16" s="476" t="s">
        <v>47</v>
      </c>
      <c r="D16" s="331" t="s">
        <v>131</v>
      </c>
      <c r="E16" s="332" t="s">
        <v>45</v>
      </c>
      <c r="F16" s="332">
        <f>COUNTIFS(宿泊者名簿!$AA$22:$AA$421,1,宿泊者名簿!$E$22:$E$421,"男",宿泊者名簿!$J$22:$J$421,5,宿泊者名簿!$M$22:$M$421,FALSE)</f>
        <v>0</v>
      </c>
      <c r="G16" s="333" t="s">
        <v>47</v>
      </c>
      <c r="H16" s="331" t="s">
        <v>279</v>
      </c>
      <c r="I16" s="332" t="s">
        <v>45</v>
      </c>
      <c r="J16" s="332">
        <f>COUNTIFS(宿泊者名簿!$AA$22:$AA$421,1,宿泊者名簿!$E$22:$E$421,"男",宿泊者名簿!$J$22:$J$421,6,宿泊者名簿!$M$22:$M$421,FALSE,宿泊者名簿!$R$22:$R$421,FALSE)+COUNTIFS(宿泊者名簿!$AA$22:$AA$421,1,宿泊者名簿!$E$22:$E$421,"男",宿泊者名簿!$J$22:$J$421,7,宿泊者名簿!$M$22:$M$421,FALSE,宿泊者名簿!$R$22:$R$421,FALSE)</f>
        <v>0</v>
      </c>
      <c r="K16" s="333" t="s">
        <v>47</v>
      </c>
      <c r="L16" s="331" t="s">
        <v>380</v>
      </c>
      <c r="M16" s="332" t="s">
        <v>45</v>
      </c>
      <c r="N16" s="332">
        <f>COUNTIFS(宿泊者名簿!$AA$22:$AA$421,1,宿泊者名簿!$E$22:$E$421,"男",宿泊者名簿!$J$22:$J$421,6,宿泊者名簿!$M$22:$M$421,FALSE,宿泊者名簿!$R$22:$R$421,TRUE)+COUNTIFS(宿泊者名簿!$AA$22:$AA$421,1,宿泊者名簿!$E$22:$E$421,"男",宿泊者名簿!$J$22:$J$421,7,宿泊者名簿!$M$22:$M$421,FALSE,宿泊者名簿!$R$22:$R$421,TRUE)</f>
        <v>0</v>
      </c>
      <c r="O16" s="333" t="s">
        <v>47</v>
      </c>
      <c r="P16" s="331" t="s">
        <v>284</v>
      </c>
      <c r="Q16" s="332" t="s">
        <v>133</v>
      </c>
      <c r="R16" s="332">
        <f>SUM(F12,J12,N12,R12,F16,J16,N16)</f>
        <v>0</v>
      </c>
      <c r="S16" s="333" t="s">
        <v>47</v>
      </c>
    </row>
    <row r="17" spans="1:19" ht="28.5">
      <c r="A17" s="474"/>
      <c r="B17" s="476"/>
      <c r="C17" s="476"/>
      <c r="D17" s="330">
        <f>SUM(F16:F17)</f>
        <v>0</v>
      </c>
      <c r="E17" s="163" t="s">
        <v>46</v>
      </c>
      <c r="F17" s="163">
        <f>COUNTIFS(宿泊者名簿!$AA$22:$AA$421,1,宿泊者名簿!$E$22:$E$421,"女",宿泊者名簿!$J$22:$J$421,5,宿泊者名簿!$M$22:$M$421,FALSE)</f>
        <v>0</v>
      </c>
      <c r="G17" s="334" t="s">
        <v>47</v>
      </c>
      <c r="H17" s="330">
        <f>SUM(J16:J17)</f>
        <v>0</v>
      </c>
      <c r="I17" s="163" t="s">
        <v>46</v>
      </c>
      <c r="J17" s="163">
        <f>COUNTIFS(宿泊者名簿!$AA$22:$AA$421,1,宿泊者名簿!$E$22:$E$421,"女",宿泊者名簿!$J$22:$J$421,6,宿泊者名簿!$M$22:$M$421,FALSE,宿泊者名簿!$R$22:$R$421,FALSE)+COUNTIFS(宿泊者名簿!$AA$22:$AA$421,1,宿泊者名簿!$E$22:$E$421,"女",宿泊者名簿!$J$22:$J$421,7,宿泊者名簿!$M$22:$M$421,FALSE,宿泊者名簿!$R$22:$R$421,FALSE)</f>
        <v>0</v>
      </c>
      <c r="K17" s="334" t="s">
        <v>47</v>
      </c>
      <c r="L17" s="330">
        <f>SUM(N16:N17)</f>
        <v>0</v>
      </c>
      <c r="M17" s="163" t="s">
        <v>46</v>
      </c>
      <c r="N17" s="163">
        <f>COUNTIFS(宿泊者名簿!$AA$22:$AA$421,1,宿泊者名簿!$E$22:$E$421,"女",宿泊者名簿!$J$22:$J$421,6,宿泊者名簿!$M$22:$M$421,FALSE,宿泊者名簿!$R$22:$R$421,TRUE)+COUNTIFS(宿泊者名簿!$AA$22:$AA$421,1,宿泊者名簿!$E$22:$E$421,"女",宿泊者名簿!$J$22:$J$421,7,宿泊者名簿!$M$22:$M$421,FALSE,宿泊者名簿!$R$22:$R$421,TRUE)</f>
        <v>0</v>
      </c>
      <c r="O17" s="334" t="s">
        <v>47</v>
      </c>
      <c r="P17" s="330">
        <f>SUM(R16:R17)</f>
        <v>0</v>
      </c>
      <c r="Q17" s="163" t="s">
        <v>46</v>
      </c>
      <c r="R17" s="163">
        <f t="shared" ref="R17:R19" si="0">SUM(F13,J13,N13,R13,F17,J17,N17)</f>
        <v>0</v>
      </c>
      <c r="S17" s="334" t="s">
        <v>47</v>
      </c>
    </row>
    <row r="18" spans="1:19" ht="28.5">
      <c r="A18" s="474"/>
      <c r="B18" s="476"/>
      <c r="C18" s="476"/>
      <c r="D18" s="335" t="s">
        <v>379</v>
      </c>
      <c r="E18" s="163" t="s">
        <v>45</v>
      </c>
      <c r="F18" s="163">
        <f>COUNTIFS(宿泊者名簿!$AA$22:$AA$421,1,宿泊者名簿!$E$22:$E$421,"男",宿泊者名簿!$J$22:$J$421,5,宿泊者名簿!$M$22:$M$421,TRUE)</f>
        <v>0</v>
      </c>
      <c r="G18" s="334" t="s">
        <v>47</v>
      </c>
      <c r="H18" s="335" t="s">
        <v>379</v>
      </c>
      <c r="I18" s="163" t="s">
        <v>45</v>
      </c>
      <c r="J18" s="163">
        <f>COUNTIFS(宿泊者名簿!$AA$22:$AA$421,1,宿泊者名簿!$E$22:$E$421,"男",宿泊者名簿!$J$22:$J$421,6,宿泊者名簿!$M$22:$M$421,TRUE,宿泊者名簿!$R$22:$R$421,FALSE)+COUNTIFS(宿泊者名簿!$AA$22:$AA$421,1,宿泊者名簿!$E$22:$E$421,"男",宿泊者名簿!$J$22:$J$421,7,宿泊者名簿!$M$22:$M$421,TRUE,宿泊者名簿!$R$22:$R$421,FALSE)</f>
        <v>0</v>
      </c>
      <c r="K18" s="334" t="s">
        <v>47</v>
      </c>
      <c r="L18" s="335" t="s">
        <v>379</v>
      </c>
      <c r="M18" s="163" t="s">
        <v>45</v>
      </c>
      <c r="N18" s="163">
        <f>COUNTIFS(宿泊者名簿!$AA$22:$AA$421,1,宿泊者名簿!$E$22:$E$421,"男",宿泊者名簿!$J$22:$J$421,6,宿泊者名簿!$M$22:$M$421,TRUE,宿泊者名簿!$R$22:$R$421,TRUE)+COUNTIFS(宿泊者名簿!$AA$22:$AA$421,1,宿泊者名簿!$E$22:$E$421,"男",宿泊者名簿!$J$22:$J$421,7,宿泊者名簿!$M$22:$M$421,TRUE,宿泊者名簿!$R$22:$R$421,TRUE)</f>
        <v>0</v>
      </c>
      <c r="O18" s="334" t="s">
        <v>47</v>
      </c>
      <c r="P18" s="335" t="s">
        <v>379</v>
      </c>
      <c r="Q18" s="163" t="s">
        <v>45</v>
      </c>
      <c r="R18" s="163">
        <f t="shared" si="0"/>
        <v>0</v>
      </c>
      <c r="S18" s="334" t="s">
        <v>47</v>
      </c>
    </row>
    <row r="19" spans="1:19" ht="27.75" customHeight="1" thickBot="1">
      <c r="A19" s="475"/>
      <c r="B19" s="380"/>
      <c r="C19" s="380"/>
      <c r="D19" s="337">
        <f>SUM(F18:F19)</f>
        <v>0</v>
      </c>
      <c r="E19" s="185" t="s">
        <v>46</v>
      </c>
      <c r="F19" s="185">
        <f>COUNTIFS(宿泊者名簿!$AA$22:$AA$421,1,宿泊者名簿!$E$22:$E$421,"女",宿泊者名簿!$J$22:$J$421,5,宿泊者名簿!$M$22:$M$421,TRUE)</f>
        <v>0</v>
      </c>
      <c r="G19" s="336" t="s">
        <v>47</v>
      </c>
      <c r="H19" s="337">
        <f>SUM(J18:J19)</f>
        <v>0</v>
      </c>
      <c r="I19" s="185" t="s">
        <v>46</v>
      </c>
      <c r="J19" s="185">
        <f>COUNTIFS(宿泊者名簿!$AA$22:$AA$421,1,宿泊者名簿!$E$22:$E$421,"女",宿泊者名簿!$J$22:$J$421,6,宿泊者名簿!$M$22:$M$421,TRUE,宿泊者名簿!$R$22:$R$421,FALSE)+COUNTIFS(宿泊者名簿!$AA$22:$AA$421,1,宿泊者名簿!$E$22:$E$421,"女",宿泊者名簿!$J$22:$J$421,7,宿泊者名簿!$M$22:$M$421,TRUE,宿泊者名簿!$R$22:$R$421,FALSE)</f>
        <v>0</v>
      </c>
      <c r="K19" s="336" t="s">
        <v>47</v>
      </c>
      <c r="L19" s="337">
        <f>SUM(N18:N19)</f>
        <v>0</v>
      </c>
      <c r="M19" s="185" t="s">
        <v>46</v>
      </c>
      <c r="N19" s="185">
        <f>COUNTIFS(宿泊者名簿!$AA$22:$AA$421,1,宿泊者名簿!$E$22:$E$421,"女",宿泊者名簿!$J$22:$J$421,6,宿泊者名簿!$M$22:$M$421,TRUE,宿泊者名簿!$R$22:$R$421,TRUE)+COUNTIFS(宿泊者名簿!$AA$22:$AA$421,1,宿泊者名簿!$E$22:$E$421,"女",宿泊者名簿!$J$22:$J$421,7,宿泊者名簿!$M$22:$M$421,TRUE,宿泊者名簿!$R$22:$R$421,TRUE)</f>
        <v>0</v>
      </c>
      <c r="O19" s="336" t="s">
        <v>47</v>
      </c>
      <c r="P19" s="337">
        <f>SUM(R18:R19)</f>
        <v>0</v>
      </c>
      <c r="Q19" s="185" t="s">
        <v>46</v>
      </c>
      <c r="R19" s="185">
        <f t="shared" si="0"/>
        <v>0</v>
      </c>
      <c r="S19" s="336" t="s">
        <v>47</v>
      </c>
    </row>
    <row r="20" spans="1:19" ht="21.75" thickBot="1">
      <c r="D20" s="338"/>
      <c r="H20" s="338"/>
      <c r="L20" s="338"/>
      <c r="P20" s="338"/>
    </row>
    <row r="21" spans="1:19" ht="28.5">
      <c r="A21" s="488" t="s">
        <v>382</v>
      </c>
      <c r="B21" s="377"/>
      <c r="C21" s="378"/>
      <c r="D21" s="331" t="s">
        <v>43</v>
      </c>
      <c r="E21" s="332" t="s">
        <v>45</v>
      </c>
      <c r="F21" s="332">
        <f>COUNTIFS(宿泊者名簿!$Z$22:$Z$421,1,宿泊者名簿!$E$22:$E$421,"男",宿泊者名簿!$Y$22:$Y$421,1,宿泊者名簿!$M$22:$M$421,FALSE)</f>
        <v>0</v>
      </c>
      <c r="G21" s="333" t="s">
        <v>47</v>
      </c>
      <c r="H21" s="339" t="s">
        <v>128</v>
      </c>
      <c r="I21" s="332" t="s">
        <v>45</v>
      </c>
      <c r="J21" s="332">
        <f>COUNTIFS(宿泊者名簿!$Z$22:$Z$421,1,宿泊者名簿!$E$22:$E$421,"男",宿泊者名簿!$Y$22:$Y$421,2,宿泊者名簿!$M$22:$M$421,FALSE)</f>
        <v>0</v>
      </c>
      <c r="K21" s="333" t="s">
        <v>47</v>
      </c>
      <c r="L21" s="339" t="s">
        <v>129</v>
      </c>
      <c r="M21" s="332" t="s">
        <v>45</v>
      </c>
      <c r="N21" s="332">
        <f>COUNTIFS(宿泊者名簿!$Z$22:$Z$421,1,宿泊者名簿!$E$22:$E$421,"男",宿泊者名簿!$Y$22:$Y$421,3,宿泊者名簿!$M$22:$M$421,FALSE)</f>
        <v>0</v>
      </c>
      <c r="O21" s="333" t="s">
        <v>47</v>
      </c>
      <c r="P21" s="339" t="s">
        <v>44</v>
      </c>
      <c r="Q21" s="332" t="s">
        <v>45</v>
      </c>
      <c r="R21" s="332">
        <f>COUNTIFS(宿泊者名簿!$Z$22:$Z$421,1,宿泊者名簿!$E$22:$E$421,"男",宿泊者名簿!$Y$22:$Y$421,4,宿泊者名簿!$M$22:$M$421,FALSE)</f>
        <v>0</v>
      </c>
      <c r="S21" s="333" t="s">
        <v>47</v>
      </c>
    </row>
    <row r="22" spans="1:19" ht="28.5">
      <c r="A22" s="489"/>
      <c r="B22" s="476"/>
      <c r="C22" s="382"/>
      <c r="D22" s="330">
        <f>SUM(F21:F22)</f>
        <v>0</v>
      </c>
      <c r="E22" s="163" t="s">
        <v>46</v>
      </c>
      <c r="F22" s="163">
        <f>COUNTIFS(宿泊者名簿!$Z$22:$Z$421,1,宿泊者名簿!$E$22:$E$421,"女",宿泊者名簿!$Y$22:$Y$421,1,宿泊者名簿!$M$22:$M$421,FALSE)</f>
        <v>0</v>
      </c>
      <c r="G22" s="334" t="s">
        <v>47</v>
      </c>
      <c r="H22" s="330">
        <f>SUM(J21:J22)</f>
        <v>0</v>
      </c>
      <c r="I22" s="163" t="s">
        <v>46</v>
      </c>
      <c r="J22" s="163">
        <f>COUNTIFS(宿泊者名簿!$Z$22:$Z$421,1,宿泊者名簿!$E$22:$E$421,"女",宿泊者名簿!$Y$22:$Y$421,2,宿泊者名簿!$M$22:$M$421,FALSE)</f>
        <v>0</v>
      </c>
      <c r="K22" s="334" t="s">
        <v>47</v>
      </c>
      <c r="L22" s="330">
        <f>SUM(N21:N22)</f>
        <v>0</v>
      </c>
      <c r="M22" s="163" t="s">
        <v>46</v>
      </c>
      <c r="N22" s="163">
        <f>COUNTIFS(宿泊者名簿!$Z$22:$Z$421,1,宿泊者名簿!$E$22:$E$421,"女",宿泊者名簿!$Y$22:$Y$421,3,宿泊者名簿!$M$22:$M$421,FALSE)</f>
        <v>0</v>
      </c>
      <c r="O22" s="334" t="s">
        <v>47</v>
      </c>
      <c r="P22" s="330">
        <f>SUM(R21:R22)</f>
        <v>0</v>
      </c>
      <c r="Q22" s="163" t="s">
        <v>46</v>
      </c>
      <c r="R22" s="163">
        <f>COUNTIFS(宿泊者名簿!$Z$22:$Z$421,1,宿泊者名簿!$E$22:$E$421,"女",宿泊者名簿!$Y$22:$Y$421,4,宿泊者名簿!$M$22:$M$421,FALSE)</f>
        <v>0</v>
      </c>
      <c r="S22" s="334" t="s">
        <v>47</v>
      </c>
    </row>
    <row r="23" spans="1:19" ht="28.5">
      <c r="A23" s="489"/>
      <c r="B23" s="476"/>
      <c r="C23" s="382"/>
      <c r="D23" s="335" t="s">
        <v>379</v>
      </c>
      <c r="E23" s="163" t="s">
        <v>45</v>
      </c>
      <c r="F23" s="163">
        <f>COUNTIFS(宿泊者名簿!$Z$22:$Z$421,1,宿泊者名簿!$E$22:$E$421,"男",宿泊者名簿!$Y$22:$Y$421,1,宿泊者名簿!$M$22:$M$421,TRUE)</f>
        <v>0</v>
      </c>
      <c r="G23" s="334" t="s">
        <v>47</v>
      </c>
      <c r="H23" s="340" t="s">
        <v>379</v>
      </c>
      <c r="I23" s="163" t="s">
        <v>45</v>
      </c>
      <c r="J23" s="163">
        <f>COUNTIFS(宿泊者名簿!$Z$22:$Z$421,1,宿泊者名簿!$E$22:$E$421,"男",宿泊者名簿!$Y$22:$Y$421,2,宿泊者名簿!$M$22:$M$421,TRUE)</f>
        <v>0</v>
      </c>
      <c r="K23" s="334" t="s">
        <v>47</v>
      </c>
      <c r="L23" s="340" t="s">
        <v>379</v>
      </c>
      <c r="M23" s="163" t="s">
        <v>45</v>
      </c>
      <c r="N23" s="163">
        <f>COUNTIFS(宿泊者名簿!$Z$22:$Z$421,1,宿泊者名簿!$E$22:$E$421,"男",宿泊者名簿!$Y$22:$Y$421,3,宿泊者名簿!$M$22:$M$421,TRUE)</f>
        <v>0</v>
      </c>
      <c r="O23" s="334" t="s">
        <v>47</v>
      </c>
      <c r="P23" s="340" t="s">
        <v>379</v>
      </c>
      <c r="Q23" s="163" t="s">
        <v>45</v>
      </c>
      <c r="R23" s="163">
        <f>COUNTIFS(宿泊者名簿!$Z$22:$Z$421,1,宿泊者名簿!$E$22:$E$421,"男",宿泊者名簿!$Y$22:$Y$421,4,宿泊者名簿!$M$22:$M$421,TRUE)</f>
        <v>0</v>
      </c>
      <c r="S23" s="334" t="s">
        <v>47</v>
      </c>
    </row>
    <row r="24" spans="1:19" ht="29.25" thickBot="1">
      <c r="A24" s="379"/>
      <c r="B24" s="380"/>
      <c r="C24" s="381"/>
      <c r="D24" s="330">
        <f>SUM(F23:F24)</f>
        <v>0</v>
      </c>
      <c r="E24" s="185" t="s">
        <v>46</v>
      </c>
      <c r="F24" s="185">
        <f>COUNTIFS(宿泊者名簿!$Z$22:$Z$421,1,宿泊者名簿!$E$22:$E$421,"女",宿泊者名簿!$Y$22:$Y$421,1,宿泊者名簿!$M$22:$M$421,TRUE)</f>
        <v>0</v>
      </c>
      <c r="G24" s="336" t="s">
        <v>47</v>
      </c>
      <c r="H24" s="330">
        <f>SUM(J23:J24)</f>
        <v>0</v>
      </c>
      <c r="I24" s="185" t="s">
        <v>46</v>
      </c>
      <c r="J24" s="185">
        <f>COUNTIFS(宿泊者名簿!$Z$22:$Z$421,1,宿泊者名簿!$E$22:$E$421,"女",宿泊者名簿!$Y$22:$Y$421,2,宿泊者名簿!$M$22:$M$421,TRUE)</f>
        <v>0</v>
      </c>
      <c r="K24" s="336" t="s">
        <v>47</v>
      </c>
      <c r="L24" s="330">
        <f>SUM(N23:N24)</f>
        <v>0</v>
      </c>
      <c r="M24" s="185" t="s">
        <v>46</v>
      </c>
      <c r="N24" s="185">
        <f>COUNTIFS(宿泊者名簿!$Z$22:$Z$421,1,宿泊者名簿!$E$22:$E$421,"女",宿泊者名簿!$Y$22:$Y$421,3,宿泊者名簿!$M$22:$M$421,TRUE)</f>
        <v>0</v>
      </c>
      <c r="O24" s="336" t="s">
        <v>47</v>
      </c>
      <c r="P24" s="330">
        <f>SUM(R23:R24)</f>
        <v>0</v>
      </c>
      <c r="Q24" s="185" t="s">
        <v>46</v>
      </c>
      <c r="R24" s="185">
        <f>COUNTIFS(宿泊者名簿!$Z$22:$Z$421,1,宿泊者名簿!$E$22:$E$421,"女",宿泊者名簿!$Y$22:$Y$421,4,宿泊者名簿!$M$22:$M$421,TRUE)</f>
        <v>0</v>
      </c>
      <c r="S24" s="336" t="s">
        <v>47</v>
      </c>
    </row>
    <row r="25" spans="1:19" ht="28.5">
      <c r="A25" s="474" t="s">
        <v>132</v>
      </c>
      <c r="B25" s="476">
        <f>SUM(F21:F28,J21:J28,N21:N28,R21:R24)</f>
        <v>0</v>
      </c>
      <c r="C25" s="382" t="s">
        <v>47</v>
      </c>
      <c r="D25" s="331" t="s">
        <v>131</v>
      </c>
      <c r="E25" s="332" t="s">
        <v>45</v>
      </c>
      <c r="F25" s="332">
        <f>COUNTIFS(宿泊者名簿!$Z$22:$Z$421,1,宿泊者名簿!$E$22:$E$421,"男",宿泊者名簿!$Y$22:$Y$421,5,宿泊者名簿!$M$22:$M$421,FALSE)</f>
        <v>0</v>
      </c>
      <c r="G25" s="333" t="s">
        <v>47</v>
      </c>
      <c r="H25" s="339" t="s">
        <v>279</v>
      </c>
      <c r="I25" s="332" t="s">
        <v>45</v>
      </c>
      <c r="J25" s="332">
        <f>COUNTIFS(宿泊者名簿!$Z$22:$Z$421,1,宿泊者名簿!$E$22:$E$421,"男",宿泊者名簿!$Y$22:$Y$421,6,宿泊者名簿!$M$22:$M$421,FALSE,宿泊者名簿!$R$22:$R$421,FALSE)+COUNTIFS(宿泊者名簿!$Z$22:$Z$421,1,宿泊者名簿!$E$22:$E$421,"男",宿泊者名簿!$Y$22:$Y$421,7,宿泊者名簿!$M$22:$M$421,FALSE,宿泊者名簿!$R$22:$R$421,FALSE)</f>
        <v>0</v>
      </c>
      <c r="K25" s="333" t="s">
        <v>47</v>
      </c>
      <c r="L25" s="339" t="s">
        <v>380</v>
      </c>
      <c r="M25" s="332" t="s">
        <v>45</v>
      </c>
      <c r="N25" s="332">
        <f>COUNTIFS(宿泊者名簿!$Z$22:$Z$421,1,宿泊者名簿!$E$22:$E$421,"男",宿泊者名簿!$Y$22:$Y$421,6,宿泊者名簿!$M$22:$M$421,FALSE,宿泊者名簿!$R$22:$R$421,TRUE)+COUNTIFS(宿泊者名簿!$Z$22:$Z$421,1,宿泊者名簿!$E$22:$E$421,"男",宿泊者名簿!$Y$22:$Y$421,7,宿泊者名簿!$M$22:$M$421,FALSE,宿泊者名簿!$R$22:$R$421,TRUE)</f>
        <v>0</v>
      </c>
      <c r="O25" s="333" t="s">
        <v>47</v>
      </c>
      <c r="P25" s="339" t="s">
        <v>284</v>
      </c>
      <c r="Q25" s="332" t="s">
        <v>133</v>
      </c>
      <c r="R25" s="332">
        <f t="shared" ref="R25:R28" si="1">SUM(F21,J21,N21,R21,F25,J25,N25)</f>
        <v>0</v>
      </c>
      <c r="S25" s="333" t="s">
        <v>47</v>
      </c>
    </row>
    <row r="26" spans="1:19" ht="28.5">
      <c r="A26" s="474"/>
      <c r="B26" s="476"/>
      <c r="C26" s="382"/>
      <c r="D26" s="330">
        <f>SUM(F25:F26)</f>
        <v>0</v>
      </c>
      <c r="E26" s="163" t="s">
        <v>46</v>
      </c>
      <c r="F26" s="163">
        <f>COUNTIFS(宿泊者名簿!$Z$22:$Z$421,1,宿泊者名簿!$E$22:$E$421,"女",宿泊者名簿!$Y$22:$Y$421,5,宿泊者名簿!$M$22:$M$421,FALSE)</f>
        <v>0</v>
      </c>
      <c r="G26" s="334" t="s">
        <v>47</v>
      </c>
      <c r="H26" s="330">
        <f>SUM(J25:J26)</f>
        <v>0</v>
      </c>
      <c r="I26" s="163" t="s">
        <v>46</v>
      </c>
      <c r="J26" s="163">
        <f>COUNTIFS(宿泊者名簿!$Z$22:$Z$421,1,宿泊者名簿!$E$22:$E$421,"女",宿泊者名簿!$Y$22:$Y$421,6,宿泊者名簿!$M$22:$M$421,FALSE,宿泊者名簿!$R$22:$R$421,FALSE)+COUNTIFS(宿泊者名簿!$Z$22:$Z$421,1,宿泊者名簿!$E$22:$E$421,"女",宿泊者名簿!$Y$22:$Y$421,7,宿泊者名簿!$M$22:$M$421,FALSE,宿泊者名簿!$R$22:$R$421,FALSE)</f>
        <v>0</v>
      </c>
      <c r="K26" s="334" t="s">
        <v>47</v>
      </c>
      <c r="L26" s="330">
        <f>SUM(N25:N26)</f>
        <v>0</v>
      </c>
      <c r="M26" s="163" t="s">
        <v>46</v>
      </c>
      <c r="N26" s="163">
        <f>COUNTIFS(宿泊者名簿!$Z$22:$Z$421,1,宿泊者名簿!$E$22:$E$421,"女",宿泊者名簿!$Y$22:$Y$421,6,宿泊者名簿!$M$22:$M$421,FALSE,宿泊者名簿!$R$22:$R$421,TRUE)+COUNTIFS(宿泊者名簿!$Z$22:$Z$421,1,宿泊者名簿!$E$22:$E$421,"女",宿泊者名簿!$Y$22:$Y$421,7,宿泊者名簿!$M$22:$M$421,FALSE,宿泊者名簿!$R$22:$R$421,TRUE)</f>
        <v>0</v>
      </c>
      <c r="O26" s="334" t="s">
        <v>47</v>
      </c>
      <c r="P26" s="330">
        <f>SUM(R25:R26)</f>
        <v>0</v>
      </c>
      <c r="Q26" s="163" t="s">
        <v>46</v>
      </c>
      <c r="R26" s="163">
        <f t="shared" si="1"/>
        <v>0</v>
      </c>
      <c r="S26" s="334" t="s">
        <v>47</v>
      </c>
    </row>
    <row r="27" spans="1:19" ht="28.5">
      <c r="A27" s="474"/>
      <c r="B27" s="476"/>
      <c r="C27" s="382"/>
      <c r="D27" s="335" t="s">
        <v>379</v>
      </c>
      <c r="E27" s="163" t="s">
        <v>45</v>
      </c>
      <c r="F27" s="163">
        <f>COUNTIFS(宿泊者名簿!$Z$22:$Z$421,1,宿泊者名簿!$E$22:$E$421,"男",宿泊者名簿!$Y$22:$Y$421,5,宿泊者名簿!$M$22:$M$421,TRUE)</f>
        <v>0</v>
      </c>
      <c r="G27" s="334" t="s">
        <v>47</v>
      </c>
      <c r="H27" s="340" t="s">
        <v>379</v>
      </c>
      <c r="I27" s="163" t="s">
        <v>45</v>
      </c>
      <c r="J27" s="163">
        <f>COUNTIFS(宿泊者名簿!$Z$22:$Z$421,1,宿泊者名簿!$E$22:$E$421,"男",宿泊者名簿!$Y$22:$Y$421,6,宿泊者名簿!$M$22:$M$421,TRUE,宿泊者名簿!$R$22:$R$421,FALSE)+COUNTIFS(宿泊者名簿!$Z$22:$Z$421,1,宿泊者名簿!$E$22:$E$421,"男",宿泊者名簿!$Y$22:$Y$421,7,宿泊者名簿!$M$22:$M$421,TRUE,宿泊者名簿!$R$22:$R$421,FALSE)</f>
        <v>0</v>
      </c>
      <c r="K27" s="334" t="s">
        <v>47</v>
      </c>
      <c r="L27" s="340" t="s">
        <v>379</v>
      </c>
      <c r="M27" s="163" t="s">
        <v>45</v>
      </c>
      <c r="N27" s="163">
        <f>COUNTIFS(宿泊者名簿!$Z$22:$Z$421,1,宿泊者名簿!$E$22:$E$421,"男",宿泊者名簿!$Y$22:$Y$421,6,宿泊者名簿!$M$22:$M$421,TRUE,宿泊者名簿!$R$22:$R$421,TRUE)+COUNTIFS(宿泊者名簿!$Z$22:$Z$421,1,宿泊者名簿!$E$22:$E$421,"男",宿泊者名簿!$Y$22:$Y$421,7,宿泊者名簿!$M$22:$M$421,TRUE,宿泊者名簿!$R$22:$R$421,TRUE)</f>
        <v>0</v>
      </c>
      <c r="O27" s="334" t="s">
        <v>47</v>
      </c>
      <c r="P27" s="340" t="s">
        <v>379</v>
      </c>
      <c r="Q27" s="163" t="s">
        <v>45</v>
      </c>
      <c r="R27" s="163">
        <f t="shared" si="1"/>
        <v>0</v>
      </c>
      <c r="S27" s="334" t="s">
        <v>47</v>
      </c>
    </row>
    <row r="28" spans="1:19" ht="29.25" thickBot="1">
      <c r="A28" s="475"/>
      <c r="B28" s="380"/>
      <c r="C28" s="381"/>
      <c r="D28" s="337">
        <f>SUM(F27:F28)</f>
        <v>0</v>
      </c>
      <c r="E28" s="185" t="s">
        <v>46</v>
      </c>
      <c r="F28" s="185">
        <f>COUNTIFS(宿泊者名簿!$Z$22:$Z$421,1,宿泊者名簿!$E$22:$E$421,"女",宿泊者名簿!$Y$22:$Y$421,5,宿泊者名簿!$M$22:$M$421,TRUE)</f>
        <v>0</v>
      </c>
      <c r="G28" s="336" t="s">
        <v>47</v>
      </c>
      <c r="H28" s="337">
        <f>SUM(J27:J28)</f>
        <v>0</v>
      </c>
      <c r="I28" s="185" t="s">
        <v>46</v>
      </c>
      <c r="J28" s="185">
        <f>COUNTIFS(宿泊者名簿!$Z$22:$Z$421,1,宿泊者名簿!$E$22:$E$421,"女",宿泊者名簿!$Y$22:$Y$421,6,宿泊者名簿!$M$22:$M$421,TRUE,宿泊者名簿!$R$22:$R$421,FALSE)+COUNTIFS(宿泊者名簿!$Z$22:$Z$421,1,宿泊者名簿!$E$22:$E$421,"女",宿泊者名簿!$Y$22:$Y$421,7,宿泊者名簿!$M$22:$M$421,TRUE,宿泊者名簿!$R$22:$R$421,FALSE)</f>
        <v>0</v>
      </c>
      <c r="K28" s="336" t="s">
        <v>47</v>
      </c>
      <c r="L28" s="337">
        <f>SUM(N27:N28)</f>
        <v>0</v>
      </c>
      <c r="M28" s="185" t="s">
        <v>46</v>
      </c>
      <c r="N28" s="185">
        <f>COUNTIFS(宿泊者名簿!$Z$22:$Z$421,1,宿泊者名簿!$E$22:$E$421,"女",宿泊者名簿!$Y$22:$Y$421,6,宿泊者名簿!$M$22:$M$421,TRUE,宿泊者名簿!$R$22:$R$421,TRUE)+COUNTIFS(宿泊者名簿!$Z$22:$Z$421,1,宿泊者名簿!$E$22:$E$421,"女",宿泊者名簿!$Y$22:$Y$421,7,宿泊者名簿!$M$22:$M$421,TRUE,宿泊者名簿!$R$22:$R$421,TRUE)</f>
        <v>0</v>
      </c>
      <c r="O28" s="336" t="s">
        <v>47</v>
      </c>
      <c r="P28" s="337">
        <f>SUM(R27:R28)</f>
        <v>0</v>
      </c>
      <c r="Q28" s="185" t="s">
        <v>46</v>
      </c>
      <c r="R28" s="185">
        <f t="shared" si="1"/>
        <v>0</v>
      </c>
      <c r="S28" s="336" t="s">
        <v>47</v>
      </c>
    </row>
    <row r="29" spans="1:19" ht="21.75" thickBot="1">
      <c r="D29" s="338"/>
      <c r="H29" s="338"/>
      <c r="L29" s="338"/>
      <c r="P29" s="338"/>
    </row>
    <row r="30" spans="1:19" ht="28.5">
      <c r="A30" s="488" t="s">
        <v>383</v>
      </c>
      <c r="B30" s="377"/>
      <c r="C30" s="378"/>
      <c r="D30" s="331" t="s">
        <v>43</v>
      </c>
      <c r="E30" s="332" t="s">
        <v>45</v>
      </c>
      <c r="F30" s="332">
        <f>COUNTIFS(宿泊者名簿!$Z$22:$Z$421,2,宿泊者名簿!$E$22:$E$421,"男",宿泊者名簿!$Y$22:$Y$421,1,宿泊者名簿!$M$22:$M$421,FALSE)</f>
        <v>0</v>
      </c>
      <c r="G30" s="333" t="s">
        <v>47</v>
      </c>
      <c r="H30" s="339" t="s">
        <v>128</v>
      </c>
      <c r="I30" s="332" t="s">
        <v>45</v>
      </c>
      <c r="J30" s="332">
        <f>COUNTIFS(宿泊者名簿!$Z$22:$Z$421,2,宿泊者名簿!$E$22:$E$421,"男",宿泊者名簿!$Y$22:$Y$421,2,宿泊者名簿!$M$22:$M$421,FALSE)</f>
        <v>0</v>
      </c>
      <c r="K30" s="333" t="s">
        <v>47</v>
      </c>
      <c r="L30" s="339" t="s">
        <v>129</v>
      </c>
      <c r="M30" s="332" t="s">
        <v>45</v>
      </c>
      <c r="N30" s="332">
        <f>COUNTIFS(宿泊者名簿!$Z$22:$Z$421,2,宿泊者名簿!$E$22:$E$421,"男",宿泊者名簿!$Y$22:$Y$421,3,宿泊者名簿!$M$22:$M$421,FALSE)</f>
        <v>0</v>
      </c>
      <c r="O30" s="333" t="s">
        <v>47</v>
      </c>
      <c r="P30" s="339" t="s">
        <v>44</v>
      </c>
      <c r="Q30" s="332" t="s">
        <v>45</v>
      </c>
      <c r="R30" s="332">
        <f>COUNTIFS(宿泊者名簿!$Z$22:$Z$421,2,宿泊者名簿!$E$22:$E$421,"男",宿泊者名簿!$Y$22:$Y$421,4,宿泊者名簿!$M$22:$M$421,FALSE)</f>
        <v>0</v>
      </c>
      <c r="S30" s="333" t="s">
        <v>47</v>
      </c>
    </row>
    <row r="31" spans="1:19" ht="28.5">
      <c r="A31" s="489"/>
      <c r="B31" s="476"/>
      <c r="C31" s="382"/>
      <c r="D31" s="330">
        <f>SUM(F30:F31)</f>
        <v>0</v>
      </c>
      <c r="E31" s="163" t="s">
        <v>46</v>
      </c>
      <c r="F31" s="163">
        <f>COUNTIFS(宿泊者名簿!$Z$22:$Z$421,2,宿泊者名簿!$E$22:$E$421,"女",宿泊者名簿!$Y$22:$Y$421,1,宿泊者名簿!$M$22:$M$421,FALSE)</f>
        <v>0</v>
      </c>
      <c r="G31" s="334" t="s">
        <v>47</v>
      </c>
      <c r="H31" s="330">
        <f>SUM(J30:J31)</f>
        <v>0</v>
      </c>
      <c r="I31" s="163" t="s">
        <v>46</v>
      </c>
      <c r="J31" s="163">
        <f>COUNTIFS(宿泊者名簿!$Z$22:$Z$421,2,宿泊者名簿!$E$22:$E$421,"女",宿泊者名簿!$Y$22:$Y$421,2,宿泊者名簿!$M$22:$M$421,FALSE)</f>
        <v>0</v>
      </c>
      <c r="K31" s="334" t="s">
        <v>47</v>
      </c>
      <c r="L31" s="330">
        <f>SUM(N30:N31)</f>
        <v>0</v>
      </c>
      <c r="M31" s="163" t="s">
        <v>46</v>
      </c>
      <c r="N31" s="163">
        <f>COUNTIFS(宿泊者名簿!$Z$22:$Z$421,2,宿泊者名簿!$E$22:$E$421,"女",宿泊者名簿!$Y$22:$Y$421,3,宿泊者名簿!$M$22:$M$421,FALSE)</f>
        <v>0</v>
      </c>
      <c r="O31" s="334" t="s">
        <v>47</v>
      </c>
      <c r="P31" s="330">
        <f>SUM(R30:R31)</f>
        <v>0</v>
      </c>
      <c r="Q31" s="163" t="s">
        <v>46</v>
      </c>
      <c r="R31" s="163">
        <f>COUNTIFS(宿泊者名簿!$Z$22:$Z$421,2,宿泊者名簿!$E$22:$E$421,"女",宿泊者名簿!$Y$22:$Y$421,4,宿泊者名簿!$M$22:$M$421,FALSE)</f>
        <v>0</v>
      </c>
      <c r="S31" s="334" t="s">
        <v>47</v>
      </c>
    </row>
    <row r="32" spans="1:19" ht="28.5">
      <c r="A32" s="489"/>
      <c r="B32" s="476"/>
      <c r="C32" s="382"/>
      <c r="D32" s="335" t="s">
        <v>379</v>
      </c>
      <c r="E32" s="163" t="s">
        <v>45</v>
      </c>
      <c r="F32" s="163">
        <f>COUNTIFS(宿泊者名簿!$Z$22:$Z$421,2,宿泊者名簿!$E$22:$E$421,"男",宿泊者名簿!$Y$22:$Y$421,1,宿泊者名簿!$M$22:$M$421,TRUE)</f>
        <v>0</v>
      </c>
      <c r="G32" s="334" t="s">
        <v>47</v>
      </c>
      <c r="H32" s="340" t="s">
        <v>379</v>
      </c>
      <c r="I32" s="163" t="s">
        <v>45</v>
      </c>
      <c r="J32" s="163">
        <f>COUNTIFS(宿泊者名簿!$Z$22:$Z$421,2,宿泊者名簿!$E$22:$E$421,"男",宿泊者名簿!$Y$22:$Y$421,2,宿泊者名簿!$M$22:$M$421,TRUE)</f>
        <v>0</v>
      </c>
      <c r="K32" s="334" t="s">
        <v>47</v>
      </c>
      <c r="L32" s="340" t="s">
        <v>379</v>
      </c>
      <c r="M32" s="163" t="s">
        <v>45</v>
      </c>
      <c r="N32" s="163">
        <f>COUNTIFS(宿泊者名簿!$Z$22:$Z$421,2,宿泊者名簿!$E$22:$E$421,"男",宿泊者名簿!$Y$22:$Y$421,3,宿泊者名簿!$M$22:$M$421,TRUE)</f>
        <v>0</v>
      </c>
      <c r="O32" s="334" t="s">
        <v>47</v>
      </c>
      <c r="P32" s="340" t="s">
        <v>379</v>
      </c>
      <c r="Q32" s="163" t="s">
        <v>45</v>
      </c>
      <c r="R32" s="163">
        <f>COUNTIFS(宿泊者名簿!$Z$22:$Z$421,2,宿泊者名簿!$E$22:$E$421,"男",宿泊者名簿!$Y$22:$Y$421,4,宿泊者名簿!$M$22:$M$421,TRUE)</f>
        <v>0</v>
      </c>
      <c r="S32" s="334" t="s">
        <v>47</v>
      </c>
    </row>
    <row r="33" spans="1:19" ht="29.25" thickBot="1">
      <c r="A33" s="379"/>
      <c r="B33" s="380"/>
      <c r="C33" s="381"/>
      <c r="D33" s="330">
        <f>SUM(F32:F33)</f>
        <v>0</v>
      </c>
      <c r="E33" s="185" t="s">
        <v>46</v>
      </c>
      <c r="F33" s="185">
        <f>COUNTIFS(宿泊者名簿!$Z$22:$Z$421,2,宿泊者名簿!$E$22:$E$421,"女",宿泊者名簿!$Y$22:$Y$421,1,宿泊者名簿!$M$22:$M$421,TRUE)</f>
        <v>0</v>
      </c>
      <c r="G33" s="336" t="s">
        <v>47</v>
      </c>
      <c r="H33" s="330">
        <f>SUM(J32:J33)</f>
        <v>0</v>
      </c>
      <c r="I33" s="185" t="s">
        <v>46</v>
      </c>
      <c r="J33" s="185">
        <f>COUNTIFS(宿泊者名簿!$Z$22:$Z$421,2,宿泊者名簿!$E$22:$E$421,"女",宿泊者名簿!$Y$22:$Y$421,2,宿泊者名簿!$M$22:$M$421,TRUE)</f>
        <v>0</v>
      </c>
      <c r="K33" s="336" t="s">
        <v>47</v>
      </c>
      <c r="L33" s="330">
        <f>SUM(N32:N33)</f>
        <v>0</v>
      </c>
      <c r="M33" s="185" t="s">
        <v>46</v>
      </c>
      <c r="N33" s="185">
        <f>COUNTIFS(宿泊者名簿!$Z$22:$Z$421,2,宿泊者名簿!$E$22:$E$421,"女",宿泊者名簿!$Y$22:$Y$421,3,宿泊者名簿!$M$22:$M$421,TRUE)</f>
        <v>0</v>
      </c>
      <c r="O33" s="336" t="s">
        <v>47</v>
      </c>
      <c r="P33" s="330">
        <f>SUM(R32:R33)</f>
        <v>0</v>
      </c>
      <c r="Q33" s="185" t="s">
        <v>46</v>
      </c>
      <c r="R33" s="185">
        <f>COUNTIFS(宿泊者名簿!$Z$22:$Z$421,2,宿泊者名簿!$E$22:$E$421,"女",宿泊者名簿!$Y$22:$Y$421,4,宿泊者名簿!$M$22:$M$421,TRUE)</f>
        <v>0</v>
      </c>
      <c r="S33" s="336" t="s">
        <v>47</v>
      </c>
    </row>
    <row r="34" spans="1:19" ht="28.5">
      <c r="A34" s="474" t="s">
        <v>132</v>
      </c>
      <c r="B34" s="476">
        <f>SUM(F30:F37,J30:J37,N30:N37,R30:R33)</f>
        <v>0</v>
      </c>
      <c r="C34" s="382" t="s">
        <v>47</v>
      </c>
      <c r="D34" s="331" t="s">
        <v>131</v>
      </c>
      <c r="E34" s="332" t="s">
        <v>45</v>
      </c>
      <c r="F34" s="332">
        <f>COUNTIFS(宿泊者名簿!$Z$22:$Z$421,2,宿泊者名簿!$E$22:$E$421,"男",宿泊者名簿!$Y$22:$Y$421,5,宿泊者名簿!$M$22:$M$421,FALSE)</f>
        <v>0</v>
      </c>
      <c r="G34" s="333" t="s">
        <v>47</v>
      </c>
      <c r="H34" s="339" t="s">
        <v>279</v>
      </c>
      <c r="I34" s="332" t="s">
        <v>45</v>
      </c>
      <c r="J34" s="332">
        <f>COUNTIFS(宿泊者名簿!$Z$22:$Z$421,2,宿泊者名簿!$E$22:$E$421,"男",宿泊者名簿!$Y$22:$Y$421,6,宿泊者名簿!$M$22:$M$421,FALSE,宿泊者名簿!$R$22:$R$421,FALSE)+COUNTIFS(宿泊者名簿!$Z$22:$Z$421,2,宿泊者名簿!$E$22:$E$421,"男",宿泊者名簿!$Y$22:$Y$421,7,宿泊者名簿!$M$22:$M$421,FALSE,宿泊者名簿!$R$22:$R$421,FALSE)</f>
        <v>0</v>
      </c>
      <c r="K34" s="333" t="s">
        <v>47</v>
      </c>
      <c r="L34" s="339" t="s">
        <v>380</v>
      </c>
      <c r="M34" s="332" t="s">
        <v>45</v>
      </c>
      <c r="N34" s="332">
        <f>COUNTIFS(宿泊者名簿!$Z$22:$Z$421,2,宿泊者名簿!$E$22:$E$421,"男",宿泊者名簿!$Y$22:$Y$421,6,宿泊者名簿!$M$22:$M$421,FALSE,宿泊者名簿!$R$22:$R$421,TRUE)+COUNTIFS(宿泊者名簿!$Z$22:$Z$421,2,宿泊者名簿!$E$22:$E$421,"男",宿泊者名簿!$Y$22:$Y$421,7,宿泊者名簿!$M$22:$M$421,FALSE,宿泊者名簿!$R$22:$R$421,TRUE)</f>
        <v>0</v>
      </c>
      <c r="O34" s="333" t="s">
        <v>47</v>
      </c>
      <c r="P34" s="339" t="s">
        <v>284</v>
      </c>
      <c r="Q34" s="332" t="s">
        <v>133</v>
      </c>
      <c r="R34" s="332">
        <f t="shared" ref="R34:R37" si="2">SUM(F30,J30,N30,R30,F34,J34,N34)</f>
        <v>0</v>
      </c>
      <c r="S34" s="333" t="s">
        <v>47</v>
      </c>
    </row>
    <row r="35" spans="1:19" ht="28.5">
      <c r="A35" s="474"/>
      <c r="B35" s="476"/>
      <c r="C35" s="382"/>
      <c r="D35" s="330">
        <f>SUM(F34:F35)</f>
        <v>0</v>
      </c>
      <c r="E35" s="163" t="s">
        <v>46</v>
      </c>
      <c r="F35" s="163">
        <f>COUNTIFS(宿泊者名簿!$Z$22:$Z$421,2,宿泊者名簿!$E$22:$E$421,"女",宿泊者名簿!$Y$22:$Y$421,5,宿泊者名簿!$M$22:$M$421,FALSE)</f>
        <v>0</v>
      </c>
      <c r="G35" s="334" t="s">
        <v>47</v>
      </c>
      <c r="H35" s="330">
        <f>SUM(J34:J35)</f>
        <v>0</v>
      </c>
      <c r="I35" s="163" t="s">
        <v>46</v>
      </c>
      <c r="J35" s="163">
        <f>COUNTIFS(宿泊者名簿!$Z$22:$Z$421,2,宿泊者名簿!$E$22:$E$421,"女",宿泊者名簿!$Y$22:$Y$421,6,宿泊者名簿!$M$22:$M$421,FALSE,宿泊者名簿!$R$22:$R$421,FALSE)+COUNTIFS(宿泊者名簿!$Z$22:$Z$421,2,宿泊者名簿!$E$22:$E$421,"女",宿泊者名簿!$Y$22:$Y$421,7,宿泊者名簿!$M$22:$M$421,FALSE,宿泊者名簿!$R$22:$R$421,FALSE)</f>
        <v>0</v>
      </c>
      <c r="K35" s="334" t="s">
        <v>47</v>
      </c>
      <c r="L35" s="330">
        <f>SUM(N34:N35)</f>
        <v>0</v>
      </c>
      <c r="M35" s="163" t="s">
        <v>46</v>
      </c>
      <c r="N35" s="163">
        <f>COUNTIFS(宿泊者名簿!$Z$22:$Z$421,2,宿泊者名簿!$E$22:$E$421,"女",宿泊者名簿!$Y$22:$Y$421,6,宿泊者名簿!$M$22:$M$421,FALSE,宿泊者名簿!$R$22:$R$421,TRUE)+COUNTIFS(宿泊者名簿!$Z$22:$Z$421,2,宿泊者名簿!$E$22:$E$421,"女",宿泊者名簿!$Y$22:$Y$421,7,宿泊者名簿!$M$22:$M$421,FALSE,宿泊者名簿!$R$22:$R$421,TRUE)</f>
        <v>0</v>
      </c>
      <c r="O35" s="334" t="s">
        <v>47</v>
      </c>
      <c r="P35" s="330">
        <f>SUM(R34:R35)</f>
        <v>0</v>
      </c>
      <c r="Q35" s="163" t="s">
        <v>46</v>
      </c>
      <c r="R35" s="163">
        <f t="shared" si="2"/>
        <v>0</v>
      </c>
      <c r="S35" s="334" t="s">
        <v>47</v>
      </c>
    </row>
    <row r="36" spans="1:19" ht="28.5">
      <c r="A36" s="474"/>
      <c r="B36" s="476"/>
      <c r="C36" s="382"/>
      <c r="D36" s="335" t="s">
        <v>379</v>
      </c>
      <c r="E36" s="163" t="s">
        <v>45</v>
      </c>
      <c r="F36" s="163">
        <f>COUNTIFS(宿泊者名簿!$Z$22:$Z$421,2,宿泊者名簿!$E$22:$E$421,"男",宿泊者名簿!$Y$22:$Y$421,5,宿泊者名簿!$M$22:$M$421,TRUE)</f>
        <v>0</v>
      </c>
      <c r="G36" s="334" t="s">
        <v>47</v>
      </c>
      <c r="H36" s="340" t="s">
        <v>379</v>
      </c>
      <c r="I36" s="163" t="s">
        <v>45</v>
      </c>
      <c r="J36" s="163">
        <f>COUNTIFS(宿泊者名簿!$Z$22:$Z$421,2,宿泊者名簿!$E$22:$E$421,"男",宿泊者名簿!$Y$22:$Y$421,6,宿泊者名簿!$M$22:$M$421,TRUE,宿泊者名簿!$R$22:$R$421,FALSE)+COUNTIFS(宿泊者名簿!$Z$22:$Z$421,2,宿泊者名簿!$E$22:$E$421,"男",宿泊者名簿!$Y$22:$Y$421,7,宿泊者名簿!$M$22:$M$421,TRUE,宿泊者名簿!$R$22:$R$421,FALSE)</f>
        <v>0</v>
      </c>
      <c r="K36" s="334" t="s">
        <v>47</v>
      </c>
      <c r="L36" s="340" t="s">
        <v>379</v>
      </c>
      <c r="M36" s="163" t="s">
        <v>45</v>
      </c>
      <c r="N36" s="163">
        <f>COUNTIFS(宿泊者名簿!$Z$22:$Z$421,2,宿泊者名簿!$E$22:$E$421,"男",宿泊者名簿!$Y$22:$Y$421,6,宿泊者名簿!$M$22:$M$421,TRUE,宿泊者名簿!$R$22:$R$421,TRUE)+COUNTIFS(宿泊者名簿!$Z$22:$Z$421,2,宿泊者名簿!$E$22:$E$421,"男",宿泊者名簿!$Y$22:$Y$421,7,宿泊者名簿!$M$22:$M$421,TRUE,宿泊者名簿!$R$22:$R$421,TRUE)</f>
        <v>0</v>
      </c>
      <c r="O36" s="334" t="s">
        <v>47</v>
      </c>
      <c r="P36" s="340" t="s">
        <v>379</v>
      </c>
      <c r="Q36" s="163" t="s">
        <v>45</v>
      </c>
      <c r="R36" s="163">
        <f t="shared" si="2"/>
        <v>0</v>
      </c>
      <c r="S36" s="334" t="s">
        <v>47</v>
      </c>
    </row>
    <row r="37" spans="1:19" ht="29.25" thickBot="1">
      <c r="A37" s="475"/>
      <c r="B37" s="380"/>
      <c r="C37" s="381"/>
      <c r="D37" s="337">
        <f>SUM(F36:F37)</f>
        <v>0</v>
      </c>
      <c r="E37" s="185" t="s">
        <v>46</v>
      </c>
      <c r="F37" s="185">
        <f>COUNTIFS(宿泊者名簿!$Z$22:$Z$421,2,宿泊者名簿!$E$22:$E$421,"女",宿泊者名簿!$Y$22:$Y$421,5,宿泊者名簿!$M$22:$M$421,TRUE)</f>
        <v>0</v>
      </c>
      <c r="G37" s="336" t="s">
        <v>47</v>
      </c>
      <c r="H37" s="337">
        <f>SUM(J36:J37)</f>
        <v>0</v>
      </c>
      <c r="I37" s="185" t="s">
        <v>46</v>
      </c>
      <c r="J37" s="185">
        <f>COUNTIFS(宿泊者名簿!$Z$22:$Z$421,2,宿泊者名簿!$E$22:$E$421,"女",宿泊者名簿!$Y$22:$Y$421,6,宿泊者名簿!$M$22:$M$421,TRUE,宿泊者名簿!$R$22:$R$421,FALSE)+COUNTIFS(宿泊者名簿!$Z$22:$Z$421,2,宿泊者名簿!$E$22:$E$421,"女",宿泊者名簿!$Y$22:$Y$421,7,宿泊者名簿!$M$22:$M$421,TRUE,宿泊者名簿!$R$22:$R$421,FALSE)</f>
        <v>0</v>
      </c>
      <c r="K37" s="336" t="s">
        <v>47</v>
      </c>
      <c r="L37" s="337">
        <f>SUM(N36:N37)</f>
        <v>0</v>
      </c>
      <c r="M37" s="185" t="s">
        <v>46</v>
      </c>
      <c r="N37" s="185">
        <f>COUNTIFS(宿泊者名簿!$Z$22:$Z$421,2,宿泊者名簿!$E$22:$E$421,"女",宿泊者名簿!$Y$22:$Y$421,6,宿泊者名簿!$M$22:$M$421,TRUE,宿泊者名簿!$R$22:$R$421,TRUE)+COUNTIFS(宿泊者名簿!$Z$22:$Z$421,2,宿泊者名簿!$E$22:$E$421,"女",宿泊者名簿!$Y$22:$Y$421,7,宿泊者名簿!$M$22:$M$421,TRUE,宿泊者名簿!$R$22:$R$421,TRUE)</f>
        <v>0</v>
      </c>
      <c r="O37" s="336" t="s">
        <v>47</v>
      </c>
      <c r="P37" s="337">
        <f>SUM(R36:R37)</f>
        <v>0</v>
      </c>
      <c r="Q37" s="185" t="s">
        <v>46</v>
      </c>
      <c r="R37" s="185">
        <f t="shared" si="2"/>
        <v>0</v>
      </c>
      <c r="S37" s="336" t="s">
        <v>47</v>
      </c>
    </row>
    <row r="38" spans="1:19" ht="21.75" thickBot="1">
      <c r="D38" s="338"/>
      <c r="H38" s="338"/>
      <c r="L38" s="338"/>
      <c r="P38" s="338"/>
    </row>
    <row r="39" spans="1:19" ht="28.5">
      <c r="A39" s="488" t="s">
        <v>384</v>
      </c>
      <c r="B39" s="377"/>
      <c r="C39" s="378"/>
      <c r="D39" s="331" t="s">
        <v>386</v>
      </c>
      <c r="E39" s="332" t="s">
        <v>45</v>
      </c>
      <c r="F39" s="332">
        <f>COUNTIFS(宿泊者名簿!$Z$22:$Z$421,3,宿泊者名簿!$E$22:$E$421,"男",宿泊者名簿!$Y$22:$Y$421,1,宿泊者名簿!$M$22:$M$421,FALSE)</f>
        <v>0</v>
      </c>
      <c r="G39" s="333" t="s">
        <v>47</v>
      </c>
      <c r="H39" s="339" t="s">
        <v>128</v>
      </c>
      <c r="I39" s="332" t="s">
        <v>45</v>
      </c>
      <c r="J39" s="332">
        <f>COUNTIFS(宿泊者名簿!$Z$22:$Z$421,3,宿泊者名簿!$E$22:$E$421,"男",宿泊者名簿!$Y$22:$Y$421,2,宿泊者名簿!$M$22:$M$421,FALSE)</f>
        <v>0</v>
      </c>
      <c r="K39" s="333" t="s">
        <v>47</v>
      </c>
      <c r="L39" s="339" t="s">
        <v>129</v>
      </c>
      <c r="M39" s="332" t="s">
        <v>45</v>
      </c>
      <c r="N39" s="332">
        <f>COUNTIFS(宿泊者名簿!$Z$22:$Z$421,3,宿泊者名簿!$E$22:$E$421,"男",宿泊者名簿!$Y$22:$Y$421,3,宿泊者名簿!$M$22:$M$421,FALSE)</f>
        <v>0</v>
      </c>
      <c r="O39" s="333" t="s">
        <v>47</v>
      </c>
      <c r="P39" s="339" t="s">
        <v>44</v>
      </c>
      <c r="Q39" s="332" t="s">
        <v>45</v>
      </c>
      <c r="R39" s="332">
        <f>COUNTIFS(宿泊者名簿!$Z$22:$Z$421,3,宿泊者名簿!$E$22:$E$421,"男",宿泊者名簿!$Y$22:$Y$421,4,宿泊者名簿!$M$22:$M$421,FALSE)</f>
        <v>0</v>
      </c>
      <c r="S39" s="333" t="s">
        <v>47</v>
      </c>
    </row>
    <row r="40" spans="1:19" ht="28.5">
      <c r="A40" s="489"/>
      <c r="B40" s="476"/>
      <c r="C40" s="382"/>
      <c r="D40" s="330">
        <f>SUM(F39:F40)</f>
        <v>0</v>
      </c>
      <c r="E40" s="163" t="s">
        <v>46</v>
      </c>
      <c r="F40" s="163">
        <f>COUNTIFS(宿泊者名簿!$Z$22:$Z$421,3,宿泊者名簿!$E$22:$E$421,"女",宿泊者名簿!$Y$22:$Y$421,1,宿泊者名簿!$M$22:$M$421,FALSE)</f>
        <v>0</v>
      </c>
      <c r="G40" s="334" t="s">
        <v>47</v>
      </c>
      <c r="H40" s="330">
        <f>SUM(J39:J40)</f>
        <v>0</v>
      </c>
      <c r="I40" s="163" t="s">
        <v>46</v>
      </c>
      <c r="J40" s="163">
        <f>COUNTIFS(宿泊者名簿!$Z$22:$Z$421,3,宿泊者名簿!$E$22:$E$421,"女",宿泊者名簿!$Y$22:$Y$421,2,宿泊者名簿!$M$22:$M$421,FALSE)</f>
        <v>0</v>
      </c>
      <c r="K40" s="334" t="s">
        <v>47</v>
      </c>
      <c r="L40" s="330">
        <f>SUM(N39:N40)</f>
        <v>0</v>
      </c>
      <c r="M40" s="163" t="s">
        <v>46</v>
      </c>
      <c r="N40" s="163">
        <f>COUNTIFS(宿泊者名簿!$Z$22:$Z$421,3,宿泊者名簿!$E$22:$E$421,"女",宿泊者名簿!$Y$22:$Y$421,3,宿泊者名簿!$M$22:$M$421,FALSE)</f>
        <v>0</v>
      </c>
      <c r="O40" s="334" t="s">
        <v>47</v>
      </c>
      <c r="P40" s="330">
        <f>SUM(R39:R40)</f>
        <v>0</v>
      </c>
      <c r="Q40" s="163" t="s">
        <v>46</v>
      </c>
      <c r="R40" s="163">
        <f>COUNTIFS(宿泊者名簿!$Z$22:$Z$421,3,宿泊者名簿!$E$22:$E$421,"女",宿泊者名簿!$Y$22:$Y$421,4,宿泊者名簿!$M$22:$M$421,FALSE)</f>
        <v>0</v>
      </c>
      <c r="S40" s="334" t="s">
        <v>47</v>
      </c>
    </row>
    <row r="41" spans="1:19" ht="28.5">
      <c r="A41" s="489"/>
      <c r="B41" s="476"/>
      <c r="C41" s="382"/>
      <c r="D41" s="335" t="s">
        <v>387</v>
      </c>
      <c r="E41" s="163" t="s">
        <v>45</v>
      </c>
      <c r="F41" s="163">
        <f>COUNTIFS(宿泊者名簿!$Z$22:$Z$421,3,宿泊者名簿!$E$22:$E$421,"男",宿泊者名簿!$Y$22:$Y$421,1,宿泊者名簿!$M$22:$M$421,TRUE)</f>
        <v>0</v>
      </c>
      <c r="G41" s="334" t="s">
        <v>47</v>
      </c>
      <c r="H41" s="340" t="s">
        <v>379</v>
      </c>
      <c r="I41" s="163" t="s">
        <v>45</v>
      </c>
      <c r="J41" s="163">
        <f>COUNTIFS(宿泊者名簿!$Z$22:$Z$421,3,宿泊者名簿!$E$22:$E$421,"男",宿泊者名簿!$Y$22:$Y$421,2,宿泊者名簿!$M$22:$M$421,TRUE)</f>
        <v>0</v>
      </c>
      <c r="K41" s="334" t="s">
        <v>47</v>
      </c>
      <c r="L41" s="340" t="s">
        <v>379</v>
      </c>
      <c r="M41" s="163" t="s">
        <v>45</v>
      </c>
      <c r="N41" s="163">
        <f>COUNTIFS(宿泊者名簿!$Z$22:$Z$421,3,宿泊者名簿!$E$22:$E$421,"男",宿泊者名簿!$Y$22:$Y$421,3,宿泊者名簿!$M$22:$M$421,TRUE)</f>
        <v>0</v>
      </c>
      <c r="O41" s="334" t="s">
        <v>47</v>
      </c>
      <c r="P41" s="340" t="s">
        <v>379</v>
      </c>
      <c r="Q41" s="163" t="s">
        <v>45</v>
      </c>
      <c r="R41" s="163">
        <f>COUNTIFS(宿泊者名簿!$Z$22:$Z$421,3,宿泊者名簿!$E$22:$E$421,"男",宿泊者名簿!$Y$22:$Y$421,4,宿泊者名簿!$M$22:$M$421,TRUE)</f>
        <v>0</v>
      </c>
      <c r="S41" s="334" t="s">
        <v>47</v>
      </c>
    </row>
    <row r="42" spans="1:19" ht="29.25" thickBot="1">
      <c r="A42" s="379"/>
      <c r="B42" s="380"/>
      <c r="C42" s="381"/>
      <c r="D42" s="330">
        <f>SUM(F41:F42)</f>
        <v>0</v>
      </c>
      <c r="E42" s="185" t="s">
        <v>46</v>
      </c>
      <c r="F42" s="185">
        <f>COUNTIFS(宿泊者名簿!$Z$22:$Z$421,3,宿泊者名簿!$E$22:$E$421,"女",宿泊者名簿!$Y$22:$Y$421,1,宿泊者名簿!$M$22:$M$421,TRUE)</f>
        <v>0</v>
      </c>
      <c r="G42" s="336" t="s">
        <v>47</v>
      </c>
      <c r="H42" s="330">
        <f>SUM(J41:J42)</f>
        <v>0</v>
      </c>
      <c r="I42" s="185" t="s">
        <v>46</v>
      </c>
      <c r="J42" s="185">
        <f>COUNTIFS(宿泊者名簿!$Z$22:$Z$421,3,宿泊者名簿!$E$22:$E$421,"女",宿泊者名簿!$Y$22:$Y$421,2,宿泊者名簿!$M$22:$M$421,TRUE)</f>
        <v>0</v>
      </c>
      <c r="K42" s="336" t="s">
        <v>47</v>
      </c>
      <c r="L42" s="330">
        <f>SUM(N41:N42)</f>
        <v>0</v>
      </c>
      <c r="M42" s="185" t="s">
        <v>46</v>
      </c>
      <c r="N42" s="185">
        <f>COUNTIFS(宿泊者名簿!$Z$22:$Z$421,3,宿泊者名簿!$E$22:$E$421,"女",宿泊者名簿!$Y$22:$Y$421,3,宿泊者名簿!$M$22:$M$421,TRUE)</f>
        <v>0</v>
      </c>
      <c r="O42" s="336" t="s">
        <v>47</v>
      </c>
      <c r="P42" s="330">
        <f>SUM(R41:R42)</f>
        <v>0</v>
      </c>
      <c r="Q42" s="185" t="s">
        <v>46</v>
      </c>
      <c r="R42" s="185">
        <f>COUNTIFS(宿泊者名簿!$Z$22:$Z$421,3,宿泊者名簿!$E$22:$E$421,"女",宿泊者名簿!$Y$22:$Y$421,4,宿泊者名簿!$M$22:$M$421,TRUE)</f>
        <v>0</v>
      </c>
      <c r="S42" s="336" t="s">
        <v>47</v>
      </c>
    </row>
    <row r="43" spans="1:19" ht="28.5">
      <c r="A43" s="474" t="s">
        <v>132</v>
      </c>
      <c r="B43" s="476">
        <f>SUM(F39:F46,J39:J46,N39:N46,R39:R42)</f>
        <v>0</v>
      </c>
      <c r="C43" s="382" t="s">
        <v>47</v>
      </c>
      <c r="D43" s="331" t="s">
        <v>388</v>
      </c>
      <c r="E43" s="332" t="s">
        <v>45</v>
      </c>
      <c r="F43" s="332">
        <f>COUNTIFS(宿泊者名簿!$Z$22:$Z$421,3,宿泊者名簿!$E$22:$E$421,"男",宿泊者名簿!$Y$22:$Y$421,5,宿泊者名簿!$M$22:$M$421,FALSE)</f>
        <v>0</v>
      </c>
      <c r="G43" s="333" t="s">
        <v>47</v>
      </c>
      <c r="H43" s="339" t="s">
        <v>279</v>
      </c>
      <c r="I43" s="332" t="s">
        <v>45</v>
      </c>
      <c r="J43" s="332">
        <f>COUNTIFS(宿泊者名簿!$Z$22:$Z$421,3,宿泊者名簿!$E$22:$E$421,"男",宿泊者名簿!$Y$22:$Y$421,6,宿泊者名簿!$M$22:$M$421,FALSE,宿泊者名簿!$R$22:$R$421,FALSE)+COUNTIFS(宿泊者名簿!$Z$22:$Z$421,3,宿泊者名簿!$E$22:$E$421,"男",宿泊者名簿!$Y$22:$Y$421,7,宿泊者名簿!$M$22:$M$421,FALSE,宿泊者名簿!$R$22:$R$421,FALSE)</f>
        <v>0</v>
      </c>
      <c r="K43" s="333" t="s">
        <v>47</v>
      </c>
      <c r="L43" s="339" t="s">
        <v>380</v>
      </c>
      <c r="M43" s="332" t="s">
        <v>45</v>
      </c>
      <c r="N43" s="332">
        <f>COUNTIFS(宿泊者名簿!$Z$22:$Z$421,3,宿泊者名簿!$E$22:$E$421,"男",宿泊者名簿!$Y$22:$Y$421,6,宿泊者名簿!$M$22:$M$421,FALSE,宿泊者名簿!$R$22:$R$421,TRUE)+COUNTIFS(宿泊者名簿!$Z$22:$Z$421,3,宿泊者名簿!$E$22:$E$421,"男",宿泊者名簿!$Y$22:$Y$421,7,宿泊者名簿!$M$22:$M$421,FALSE,宿泊者名簿!$R$22:$R$421,TRUE)</f>
        <v>0</v>
      </c>
      <c r="O43" s="333" t="s">
        <v>47</v>
      </c>
      <c r="P43" s="339" t="s">
        <v>284</v>
      </c>
      <c r="Q43" s="332" t="s">
        <v>133</v>
      </c>
      <c r="R43" s="332">
        <f t="shared" ref="R43:R46" si="3">SUM(F39,J39,N39,R39,F43,J43,N43)</f>
        <v>0</v>
      </c>
      <c r="S43" s="333" t="s">
        <v>47</v>
      </c>
    </row>
    <row r="44" spans="1:19" ht="28.5">
      <c r="A44" s="474"/>
      <c r="B44" s="476"/>
      <c r="C44" s="382"/>
      <c r="D44" s="330">
        <f>SUM(F43:F44)</f>
        <v>0</v>
      </c>
      <c r="E44" s="163" t="s">
        <v>46</v>
      </c>
      <c r="F44" s="163">
        <f>COUNTIFS(宿泊者名簿!$Z$22:$Z$421,3,宿泊者名簿!$E$22:$E$421,"女",宿泊者名簿!$Y$22:$Y$421,5,宿泊者名簿!$M$22:$M$421,FALSE)</f>
        <v>0</v>
      </c>
      <c r="G44" s="334" t="s">
        <v>47</v>
      </c>
      <c r="H44" s="330">
        <f>SUM(J43:J44)</f>
        <v>0</v>
      </c>
      <c r="I44" s="163" t="s">
        <v>46</v>
      </c>
      <c r="J44" s="163">
        <f>COUNTIFS(宿泊者名簿!$Z$22:$Z$421,3,宿泊者名簿!$E$22:$E$421,"女",宿泊者名簿!$Y$22:$Y$421,6,宿泊者名簿!$M$22:$M$421,FALSE,宿泊者名簿!$R$22:$R$421,FALSE)+COUNTIFS(宿泊者名簿!$Z$22:$Z$421,3,宿泊者名簿!$E$22:$E$421,"女",宿泊者名簿!$Y$22:$Y$421,7,宿泊者名簿!$M$22:$M$421,FALSE,宿泊者名簿!$R$22:$R$421,FALSE)</f>
        <v>0</v>
      </c>
      <c r="K44" s="334" t="s">
        <v>47</v>
      </c>
      <c r="L44" s="330">
        <f>SUM(N43:N44)</f>
        <v>0</v>
      </c>
      <c r="M44" s="163" t="s">
        <v>46</v>
      </c>
      <c r="N44" s="163">
        <f>COUNTIFS(宿泊者名簿!$Z$22:$Z$421,3,宿泊者名簿!$E$22:$E$421,"女",宿泊者名簿!$Y$22:$Y$421,6,宿泊者名簿!$M$22:$M$421,FALSE,宿泊者名簿!$R$22:$R$421,TRUE)+COUNTIFS(宿泊者名簿!$Z$22:$Z$421,3,宿泊者名簿!$E$22:$E$421,"女",宿泊者名簿!$Y$22:$Y$421,7,宿泊者名簿!$M$22:$M$421,FALSE,宿泊者名簿!$R$22:$R$421,TRUE)</f>
        <v>0</v>
      </c>
      <c r="O44" s="334" t="s">
        <v>47</v>
      </c>
      <c r="P44" s="330">
        <f>SUM(R43:R44)</f>
        <v>0</v>
      </c>
      <c r="Q44" s="163" t="s">
        <v>46</v>
      </c>
      <c r="R44" s="163">
        <f t="shared" si="3"/>
        <v>0</v>
      </c>
      <c r="S44" s="334" t="s">
        <v>47</v>
      </c>
    </row>
    <row r="45" spans="1:19" ht="28.5">
      <c r="A45" s="474"/>
      <c r="B45" s="476"/>
      <c r="C45" s="382"/>
      <c r="D45" s="335" t="s">
        <v>387</v>
      </c>
      <c r="E45" s="163" t="s">
        <v>45</v>
      </c>
      <c r="F45" s="163">
        <f>COUNTIFS(宿泊者名簿!$Z$22:$Z$421,3,宿泊者名簿!$E$22:$E$421,"男",宿泊者名簿!$Y$22:$Y$421,5,宿泊者名簿!$M$22:$M$421,TRUE)</f>
        <v>0</v>
      </c>
      <c r="G45" s="334" t="s">
        <v>47</v>
      </c>
      <c r="H45" s="340" t="s">
        <v>379</v>
      </c>
      <c r="I45" s="163" t="s">
        <v>45</v>
      </c>
      <c r="J45" s="163">
        <f>COUNTIFS(宿泊者名簿!$Z$22:$Z$421,3,宿泊者名簿!$E$22:$E$421,"男",宿泊者名簿!$Y$22:$Y$421,6,宿泊者名簿!$M$22:$M$421,TRUE,宿泊者名簿!$R$22:$R$421,FALSE)+COUNTIFS(宿泊者名簿!$Z$22:$Z$421,3,宿泊者名簿!$E$22:$E$421,"男",宿泊者名簿!$Y$22:$Y$421,7,宿泊者名簿!$M$22:$M$421,TRUE,宿泊者名簿!$R$22:$R$421,FALSE)</f>
        <v>0</v>
      </c>
      <c r="K45" s="334" t="s">
        <v>47</v>
      </c>
      <c r="L45" s="340" t="s">
        <v>379</v>
      </c>
      <c r="M45" s="163" t="s">
        <v>45</v>
      </c>
      <c r="N45" s="163">
        <f>COUNTIFS(宿泊者名簿!$Z$22:$Z$421,3,宿泊者名簿!$E$22:$E$421,"男",宿泊者名簿!$Y$22:$Y$421,6,宿泊者名簿!$M$22:$M$421,TRUE,宿泊者名簿!$R$22:$R$421,TRUE)+COUNTIFS(宿泊者名簿!$Z$22:$Z$421,3,宿泊者名簿!$E$22:$E$421,"男",宿泊者名簿!$Y$22:$Y$421,7,宿泊者名簿!$M$22:$M$421,TRUE,宿泊者名簿!$R$22:$R$421,TRUE)</f>
        <v>0</v>
      </c>
      <c r="O45" s="334" t="s">
        <v>47</v>
      </c>
      <c r="P45" s="340" t="s">
        <v>379</v>
      </c>
      <c r="Q45" s="163" t="s">
        <v>45</v>
      </c>
      <c r="R45" s="163">
        <f t="shared" si="3"/>
        <v>0</v>
      </c>
      <c r="S45" s="334" t="s">
        <v>47</v>
      </c>
    </row>
    <row r="46" spans="1:19" ht="29.25" thickBot="1">
      <c r="A46" s="475"/>
      <c r="B46" s="380"/>
      <c r="C46" s="381"/>
      <c r="D46" s="337">
        <f>SUM(F45:F46)</f>
        <v>0</v>
      </c>
      <c r="E46" s="185" t="s">
        <v>46</v>
      </c>
      <c r="F46" s="185">
        <f>COUNTIFS(宿泊者名簿!$Z$22:$Z$421,3,宿泊者名簿!$E$22:$E$421,"女",宿泊者名簿!$Y$22:$Y$421,5,宿泊者名簿!$M$22:$M$421,TRUE)</f>
        <v>0</v>
      </c>
      <c r="G46" s="336" t="s">
        <v>47</v>
      </c>
      <c r="H46" s="337">
        <f>SUM(J45:J46)</f>
        <v>0</v>
      </c>
      <c r="I46" s="185" t="s">
        <v>46</v>
      </c>
      <c r="J46" s="185">
        <f>COUNTIFS(宿泊者名簿!$Z$22:$Z$421,3,宿泊者名簿!$E$22:$E$421,"女",宿泊者名簿!$Y$22:$Y$421,6,宿泊者名簿!$M$22:$M$421,TRUE,宿泊者名簿!$R$22:$R$421,FALSE)+COUNTIFS(宿泊者名簿!$Z$22:$Z$421,3,宿泊者名簿!$E$22:$E$421,"女",宿泊者名簿!$Y$22:$Y$421,7,宿泊者名簿!$M$22:$M$421,TRUE,宿泊者名簿!$R$22:$R$421,FALSE)</f>
        <v>0</v>
      </c>
      <c r="K46" s="336" t="s">
        <v>47</v>
      </c>
      <c r="L46" s="337">
        <f>SUM(N45:N46)</f>
        <v>0</v>
      </c>
      <c r="M46" s="185" t="s">
        <v>46</v>
      </c>
      <c r="N46" s="185">
        <f>COUNTIFS(宿泊者名簿!$Z$22:$Z$421,3,宿泊者名簿!$E$22:$E$421,"女",宿泊者名簿!$Y$22:$Y$421,6,宿泊者名簿!$M$22:$M$421,TRUE,宿泊者名簿!$R$22:$R$421,TRUE)+COUNTIFS(宿泊者名簿!$Z$22:$Z$421,3,宿泊者名簿!$E$22:$E$421,"女",宿泊者名簿!$Y$22:$Y$421,7,宿泊者名簿!$M$22:$M$421,TRUE,宿泊者名簿!$R$22:$R$421,TRUE)</f>
        <v>0</v>
      </c>
      <c r="O46" s="336" t="s">
        <v>47</v>
      </c>
      <c r="P46" s="337">
        <f>SUM(R45:R46)</f>
        <v>0</v>
      </c>
      <c r="Q46" s="185" t="s">
        <v>46</v>
      </c>
      <c r="R46" s="185">
        <f t="shared" si="3"/>
        <v>0</v>
      </c>
      <c r="S46" s="336" t="s">
        <v>47</v>
      </c>
    </row>
    <row r="47" spans="1:19" ht="21.75" thickBot="1">
      <c r="D47" s="338"/>
      <c r="H47" s="338"/>
      <c r="L47" s="338"/>
      <c r="P47" s="338"/>
    </row>
    <row r="48" spans="1:19" ht="28.5">
      <c r="A48" s="488" t="s">
        <v>385</v>
      </c>
      <c r="B48" s="377"/>
      <c r="C48" s="378"/>
      <c r="D48" s="331" t="s">
        <v>43</v>
      </c>
      <c r="E48" s="332" t="s">
        <v>45</v>
      </c>
      <c r="F48" s="332">
        <f>COUNTIFS(宿泊者名簿!$Z$22:$Z$421,4,宿泊者名簿!$E$22:$E$421,"男",宿泊者名簿!$Y$22:$Y$421,1,宿泊者名簿!$M$22:$M$421,FALSE)</f>
        <v>0</v>
      </c>
      <c r="G48" s="333" t="s">
        <v>47</v>
      </c>
      <c r="H48" s="339" t="s">
        <v>128</v>
      </c>
      <c r="I48" s="332" t="s">
        <v>45</v>
      </c>
      <c r="J48" s="332">
        <f>COUNTIFS(宿泊者名簿!$Z$22:$Z$421,4,宿泊者名簿!$E$22:$E$421,"男",宿泊者名簿!$Y$22:$Y$421,2,宿泊者名簿!$M$22:$M$421,FALSE)</f>
        <v>0</v>
      </c>
      <c r="K48" s="333" t="s">
        <v>47</v>
      </c>
      <c r="L48" s="339" t="s">
        <v>129</v>
      </c>
      <c r="M48" s="332" t="s">
        <v>45</v>
      </c>
      <c r="N48" s="332">
        <f>COUNTIFS(宿泊者名簿!$Z$22:$Z$421,4,宿泊者名簿!$E$22:$E$421,"男",宿泊者名簿!$Y$22:$Y$421,3,宿泊者名簿!$M$22:$M$421,FALSE)</f>
        <v>0</v>
      </c>
      <c r="O48" s="333" t="s">
        <v>47</v>
      </c>
      <c r="P48" s="339" t="s">
        <v>44</v>
      </c>
      <c r="Q48" s="332" t="s">
        <v>45</v>
      </c>
      <c r="R48" s="332">
        <f>COUNTIFS(宿泊者名簿!$Z$22:$Z$421,4,宿泊者名簿!$E$22:$E$421,"男",宿泊者名簿!$Y$22:$Y$421,4,宿泊者名簿!$M$22:$M$421,FALSE)</f>
        <v>0</v>
      </c>
      <c r="S48" s="333" t="s">
        <v>47</v>
      </c>
    </row>
    <row r="49" spans="1:19" ht="28.5">
      <c r="A49" s="489"/>
      <c r="B49" s="476"/>
      <c r="C49" s="382"/>
      <c r="D49" s="330">
        <f>SUM(F48:F49)</f>
        <v>0</v>
      </c>
      <c r="E49" s="163" t="s">
        <v>46</v>
      </c>
      <c r="F49" s="163">
        <f>COUNTIFS(宿泊者名簿!$Z$22:$Z$421,4,宿泊者名簿!$E$22:$E$421,"女",宿泊者名簿!$Y$22:$Y$421,1,宿泊者名簿!$M$22:$M$421,FALSE)</f>
        <v>0</v>
      </c>
      <c r="G49" s="334" t="s">
        <v>47</v>
      </c>
      <c r="H49" s="330">
        <f>SUM(J48:J49)</f>
        <v>0</v>
      </c>
      <c r="I49" s="163" t="s">
        <v>46</v>
      </c>
      <c r="J49" s="163">
        <f>COUNTIFS(宿泊者名簿!$Z$22:$Z$421,4,宿泊者名簿!$E$22:$E$421,"女",宿泊者名簿!$Y$22:$Y$421,2,宿泊者名簿!$M$22:$M$421,FALSE)</f>
        <v>0</v>
      </c>
      <c r="K49" s="334" t="s">
        <v>47</v>
      </c>
      <c r="L49" s="330">
        <f>SUM(N48:N49)</f>
        <v>0</v>
      </c>
      <c r="M49" s="163" t="s">
        <v>46</v>
      </c>
      <c r="N49" s="163">
        <f>COUNTIFS(宿泊者名簿!$Z$22:$Z$421,4,宿泊者名簿!$E$22:$E$421,"女",宿泊者名簿!$Y$22:$Y$421,3,宿泊者名簿!$M$22:$M$421,FALSE)</f>
        <v>0</v>
      </c>
      <c r="O49" s="334" t="s">
        <v>47</v>
      </c>
      <c r="P49" s="330">
        <f>SUM(R48:R49)</f>
        <v>0</v>
      </c>
      <c r="Q49" s="163" t="s">
        <v>46</v>
      </c>
      <c r="R49" s="163">
        <f>COUNTIFS(宿泊者名簿!$Z$22:$Z$421,4,宿泊者名簿!$E$22:$E$421,"女",宿泊者名簿!$Y$22:$Y$421,4,宿泊者名簿!$M$22:$M$421,FALSE)</f>
        <v>0</v>
      </c>
      <c r="S49" s="334" t="s">
        <v>47</v>
      </c>
    </row>
    <row r="50" spans="1:19" ht="28.5">
      <c r="A50" s="489"/>
      <c r="B50" s="476"/>
      <c r="C50" s="382"/>
      <c r="D50" s="335" t="s">
        <v>379</v>
      </c>
      <c r="E50" s="163" t="s">
        <v>45</v>
      </c>
      <c r="F50" s="163">
        <f>COUNTIFS(宿泊者名簿!$Z$22:$Z$421,4,宿泊者名簿!$E$22:$E$421,"男",宿泊者名簿!$Y$22:$Y$421,1,宿泊者名簿!$M$22:$M$421,TRUE)</f>
        <v>0</v>
      </c>
      <c r="G50" s="334" t="s">
        <v>47</v>
      </c>
      <c r="H50" s="340" t="s">
        <v>379</v>
      </c>
      <c r="I50" s="163" t="s">
        <v>45</v>
      </c>
      <c r="J50" s="163">
        <f>COUNTIFS(宿泊者名簿!$Z$22:$Z$421,4,宿泊者名簿!$E$22:$E$421,"男",宿泊者名簿!$Y$22:$Y$421,2,宿泊者名簿!$M$22:$M$421,TRUE)</f>
        <v>0</v>
      </c>
      <c r="K50" s="334" t="s">
        <v>47</v>
      </c>
      <c r="L50" s="340" t="s">
        <v>379</v>
      </c>
      <c r="M50" s="163" t="s">
        <v>45</v>
      </c>
      <c r="N50" s="163">
        <f>COUNTIFS(宿泊者名簿!$Z$22:$Z$421,4,宿泊者名簿!$E$22:$E$421,"男",宿泊者名簿!$Y$22:$Y$421,3,宿泊者名簿!$M$22:$M$421,TRUE)</f>
        <v>0</v>
      </c>
      <c r="O50" s="334" t="s">
        <v>47</v>
      </c>
      <c r="P50" s="340" t="s">
        <v>379</v>
      </c>
      <c r="Q50" s="163" t="s">
        <v>45</v>
      </c>
      <c r="R50" s="163">
        <f>COUNTIFS(宿泊者名簿!$Z$22:$Z$421,4,宿泊者名簿!$E$22:$E$421,"男",宿泊者名簿!$Y$22:$Y$421,4,宿泊者名簿!$M$22:$M$421,TRUE)</f>
        <v>0</v>
      </c>
      <c r="S50" s="334" t="s">
        <v>47</v>
      </c>
    </row>
    <row r="51" spans="1:19" ht="29.25" thickBot="1">
      <c r="A51" s="379"/>
      <c r="B51" s="380"/>
      <c r="C51" s="381"/>
      <c r="D51" s="330">
        <f>SUM(F50:F51)</f>
        <v>0</v>
      </c>
      <c r="E51" s="185" t="s">
        <v>46</v>
      </c>
      <c r="F51" s="185">
        <f>COUNTIFS(宿泊者名簿!$Z$22:$Z$421,4,宿泊者名簿!$E$22:$E$421,"女",宿泊者名簿!$Y$22:$Y$421,1,宿泊者名簿!$M$22:$M$421,TRUE)</f>
        <v>0</v>
      </c>
      <c r="G51" s="336" t="s">
        <v>47</v>
      </c>
      <c r="H51" s="330">
        <f>SUM(J50:J51)</f>
        <v>0</v>
      </c>
      <c r="I51" s="185" t="s">
        <v>46</v>
      </c>
      <c r="J51" s="185">
        <f>COUNTIFS(宿泊者名簿!$Z$22:$Z$421,4,宿泊者名簿!$E$22:$E$421,"女",宿泊者名簿!$Y$22:$Y$421,2,宿泊者名簿!$M$22:$M$421,TRUE)</f>
        <v>0</v>
      </c>
      <c r="K51" s="336" t="s">
        <v>47</v>
      </c>
      <c r="L51" s="330">
        <f>SUM(N50:N51)</f>
        <v>0</v>
      </c>
      <c r="M51" s="185" t="s">
        <v>46</v>
      </c>
      <c r="N51" s="185">
        <f>COUNTIFS(宿泊者名簿!$Z$22:$Z$421,4,宿泊者名簿!$E$22:$E$421,"女",宿泊者名簿!$Y$22:$Y$421,3,宿泊者名簿!$M$22:$M$421,TRUE)</f>
        <v>0</v>
      </c>
      <c r="O51" s="336" t="s">
        <v>47</v>
      </c>
      <c r="P51" s="330">
        <f>SUM(R50:R51)</f>
        <v>0</v>
      </c>
      <c r="Q51" s="185" t="s">
        <v>46</v>
      </c>
      <c r="R51" s="185">
        <f>COUNTIFS(宿泊者名簿!$Z$22:$Z$421,4,宿泊者名簿!$E$22:$E$421,"女",宿泊者名簿!$Y$22:$Y$421,4,宿泊者名簿!$M$22:$M$421,TRUE)</f>
        <v>0</v>
      </c>
      <c r="S51" s="336" t="s">
        <v>47</v>
      </c>
    </row>
    <row r="52" spans="1:19" ht="28.5">
      <c r="A52" s="474" t="s">
        <v>132</v>
      </c>
      <c r="B52" s="476">
        <f>SUM(F48:F55,J48:J55,N48:N55,R48:R51)</f>
        <v>0</v>
      </c>
      <c r="C52" s="382" t="s">
        <v>47</v>
      </c>
      <c r="D52" s="331" t="s">
        <v>131</v>
      </c>
      <c r="E52" s="332" t="s">
        <v>45</v>
      </c>
      <c r="F52" s="332">
        <f>COUNTIFS(宿泊者名簿!$Z$22:$Z$421,4,宿泊者名簿!$E$22:$E$421,"男",宿泊者名簿!$Y$22:$Y$421,5,宿泊者名簿!$M$22:$M$421,FALSE)</f>
        <v>0</v>
      </c>
      <c r="G52" s="333" t="s">
        <v>47</v>
      </c>
      <c r="H52" s="339" t="s">
        <v>279</v>
      </c>
      <c r="I52" s="332" t="s">
        <v>45</v>
      </c>
      <c r="J52" s="332">
        <f>COUNTIFS(宿泊者名簿!$Z$22:$Z$421,4,宿泊者名簿!$E$22:$E$421,"男",宿泊者名簿!$Y$22:$Y$421,6,宿泊者名簿!$M$22:$M$421,FALSE,宿泊者名簿!$R$22:$R$421,FALSE)+COUNTIFS(宿泊者名簿!$Z$22:$Z$421,4,宿泊者名簿!$E$22:$E$421,"男",宿泊者名簿!$Y$22:$Y$421,7,宿泊者名簿!$M$22:$M$421,FALSE,宿泊者名簿!$R$22:$R$421,FALSE)</f>
        <v>0</v>
      </c>
      <c r="K52" s="333" t="s">
        <v>47</v>
      </c>
      <c r="L52" s="339" t="s">
        <v>380</v>
      </c>
      <c r="M52" s="332" t="s">
        <v>45</v>
      </c>
      <c r="N52" s="332">
        <f>COUNTIFS(宿泊者名簿!$Z$22:$Z$421,4,宿泊者名簿!$E$22:$E$421,"男",宿泊者名簿!$Y$22:$Y$421,6,宿泊者名簿!$M$22:$M$421,FALSE,宿泊者名簿!$R$22:$R$421,TRUE)+COUNTIFS(宿泊者名簿!$Z$22:$Z$421,4,宿泊者名簿!$E$22:$E$421,"男",宿泊者名簿!$Y$22:$Y$421,7,宿泊者名簿!$M$22:$M$421,FALSE,宿泊者名簿!$R$22:$R$421,TRUE)</f>
        <v>0</v>
      </c>
      <c r="O52" s="333" t="s">
        <v>47</v>
      </c>
      <c r="P52" s="339" t="s">
        <v>284</v>
      </c>
      <c r="Q52" s="332" t="s">
        <v>133</v>
      </c>
      <c r="R52" s="332">
        <f t="shared" ref="R52:R55" si="4">SUM(F48,J48,N48,R48,F52,J52,N52)</f>
        <v>0</v>
      </c>
      <c r="S52" s="333" t="s">
        <v>47</v>
      </c>
    </row>
    <row r="53" spans="1:19" ht="28.5">
      <c r="A53" s="474"/>
      <c r="B53" s="476"/>
      <c r="C53" s="382"/>
      <c r="D53" s="330">
        <f>SUM(F52:F53)</f>
        <v>0</v>
      </c>
      <c r="E53" s="163" t="s">
        <v>46</v>
      </c>
      <c r="F53" s="163">
        <f>COUNTIFS(宿泊者名簿!$Z$22:$Z$421,4,宿泊者名簿!$E$22:$E$421,"女",宿泊者名簿!$Y$22:$Y$421,5,宿泊者名簿!$M$22:$M$421,FALSE)</f>
        <v>0</v>
      </c>
      <c r="G53" s="334" t="s">
        <v>47</v>
      </c>
      <c r="H53" s="330">
        <f>SUM(J52:J53)</f>
        <v>0</v>
      </c>
      <c r="I53" s="163" t="s">
        <v>46</v>
      </c>
      <c r="J53" s="163">
        <f>COUNTIFS(宿泊者名簿!$Z$22:$Z$421,4,宿泊者名簿!$E$22:$E$421,"女",宿泊者名簿!$Y$22:$Y$421,6,宿泊者名簿!$M$22:$M$421,FALSE,宿泊者名簿!$R$22:$R$421,FALSE)+COUNTIFS(宿泊者名簿!$Z$22:$Z$421,4,宿泊者名簿!$E$22:$E$421,"女",宿泊者名簿!$Y$22:$Y$421,7,宿泊者名簿!$M$22:$M$421,FALSE,宿泊者名簿!$R$22:$R$421,FALSE)</f>
        <v>0</v>
      </c>
      <c r="K53" s="334" t="s">
        <v>47</v>
      </c>
      <c r="L53" s="330">
        <f>SUM(N52:N53)</f>
        <v>0</v>
      </c>
      <c r="M53" s="163" t="s">
        <v>46</v>
      </c>
      <c r="N53" s="163">
        <f>COUNTIFS(宿泊者名簿!$Z$22:$Z$421,4,宿泊者名簿!$E$22:$E$421,"女",宿泊者名簿!$Y$22:$Y$421,6,宿泊者名簿!$M$22:$M$421,FALSE,宿泊者名簿!$R$22:$R$421,TRUE)+COUNTIFS(宿泊者名簿!$Z$22:$Z$421,4,宿泊者名簿!$E$22:$E$421,"女",宿泊者名簿!$Y$22:$Y$421,7,宿泊者名簿!$M$22:$M$421,FALSE,宿泊者名簿!$R$22:$R$421,TRUE)</f>
        <v>0</v>
      </c>
      <c r="O53" s="334" t="s">
        <v>47</v>
      </c>
      <c r="P53" s="330">
        <f>SUM(R52:R53)</f>
        <v>0</v>
      </c>
      <c r="Q53" s="163" t="s">
        <v>46</v>
      </c>
      <c r="R53" s="163">
        <f t="shared" si="4"/>
        <v>0</v>
      </c>
      <c r="S53" s="334" t="s">
        <v>47</v>
      </c>
    </row>
    <row r="54" spans="1:19" ht="28.5">
      <c r="A54" s="474"/>
      <c r="B54" s="476"/>
      <c r="C54" s="382"/>
      <c r="D54" s="335" t="s">
        <v>379</v>
      </c>
      <c r="E54" s="163" t="s">
        <v>45</v>
      </c>
      <c r="F54" s="163">
        <f>COUNTIFS(宿泊者名簿!$Z$22:$Z$421,4,宿泊者名簿!$E$22:$E$421,"男",宿泊者名簿!$Y$22:$Y$421,5,宿泊者名簿!$M$22:$M$421,TRUE)</f>
        <v>0</v>
      </c>
      <c r="G54" s="334" t="s">
        <v>47</v>
      </c>
      <c r="H54" s="340" t="s">
        <v>379</v>
      </c>
      <c r="I54" s="163" t="s">
        <v>45</v>
      </c>
      <c r="J54" s="163">
        <f>COUNTIFS(宿泊者名簿!$Z$22:$Z$421,4,宿泊者名簿!$E$22:$E$421,"男",宿泊者名簿!$Y$22:$Y$421,6,宿泊者名簿!$M$22:$M$421,TRUE,宿泊者名簿!$R$22:$R$421,FALSE)+COUNTIFS(宿泊者名簿!$Z$22:$Z$421,4,宿泊者名簿!$E$22:$E$421,"男",宿泊者名簿!$Y$22:$Y$421,7,宿泊者名簿!$M$22:$M$421,TRUE,宿泊者名簿!$R$22:$R$421,FALSE)</f>
        <v>0</v>
      </c>
      <c r="K54" s="334" t="s">
        <v>47</v>
      </c>
      <c r="L54" s="340" t="s">
        <v>379</v>
      </c>
      <c r="M54" s="163" t="s">
        <v>45</v>
      </c>
      <c r="N54" s="163">
        <f>COUNTIFS(宿泊者名簿!$Z$22:$Z$421,4,宿泊者名簿!$E$22:$E$421,"男",宿泊者名簿!$Y$22:$Y$421,6,宿泊者名簿!$M$22:$M$421,TRUE,宿泊者名簿!$R$22:$R$421,TRUE)+COUNTIFS(宿泊者名簿!$Z$22:$Z$421,4,宿泊者名簿!$E$22:$E$421,"男",宿泊者名簿!$Y$22:$Y$421,7,宿泊者名簿!$M$22:$M$421,TRUE,宿泊者名簿!$R$22:$R$421,TRUE)</f>
        <v>0</v>
      </c>
      <c r="O54" s="334" t="s">
        <v>47</v>
      </c>
      <c r="P54" s="340" t="s">
        <v>379</v>
      </c>
      <c r="Q54" s="163" t="s">
        <v>45</v>
      </c>
      <c r="R54" s="163">
        <f t="shared" si="4"/>
        <v>0</v>
      </c>
      <c r="S54" s="334" t="s">
        <v>47</v>
      </c>
    </row>
    <row r="55" spans="1:19" ht="29.25" thickBot="1">
      <c r="A55" s="475"/>
      <c r="B55" s="380"/>
      <c r="C55" s="381"/>
      <c r="D55" s="337">
        <f>SUM(F54:F55)</f>
        <v>0</v>
      </c>
      <c r="E55" s="185" t="s">
        <v>46</v>
      </c>
      <c r="F55" s="185">
        <f>COUNTIFS(宿泊者名簿!$Z$22:$Z$421,4,宿泊者名簿!$E$22:$E$421,"女",宿泊者名簿!$Y$22:$Y$421,5,宿泊者名簿!$M$22:$M$421,TRUE)</f>
        <v>0</v>
      </c>
      <c r="G55" s="336" t="s">
        <v>47</v>
      </c>
      <c r="H55" s="337">
        <f>SUM(J54:J55)</f>
        <v>0</v>
      </c>
      <c r="I55" s="185" t="s">
        <v>46</v>
      </c>
      <c r="J55" s="185">
        <f>COUNTIFS(宿泊者名簿!$Z$22:$Z$421,4,宿泊者名簿!$E$22:$E$421,"女",宿泊者名簿!$Y$22:$Y$421,6,宿泊者名簿!$M$22:$M$421,TRUE,宿泊者名簿!$R$22:$R$421,FALSE)+COUNTIFS(宿泊者名簿!$Z$22:$Z$421,4,宿泊者名簿!$E$22:$E$421,"女",宿泊者名簿!$Y$22:$Y$421,7,宿泊者名簿!$M$22:$M$421,TRUE,宿泊者名簿!$R$22:$R$421,FALSE)</f>
        <v>0</v>
      </c>
      <c r="K55" s="336" t="s">
        <v>47</v>
      </c>
      <c r="L55" s="337">
        <f>SUM(N54:N55)</f>
        <v>0</v>
      </c>
      <c r="M55" s="185" t="s">
        <v>46</v>
      </c>
      <c r="N55" s="185">
        <f>COUNTIFS(宿泊者名簿!$Z$22:$Z$421,4,宿泊者名簿!$E$22:$E$421,"女",宿泊者名簿!$Y$22:$Y$421,6,宿泊者名簿!$M$22:$M$421,TRUE,宿泊者名簿!$R$22:$R$421,TRUE)+COUNTIFS(宿泊者名簿!$Z$22:$Z$421,4,宿泊者名簿!$E$22:$E$421,"女",宿泊者名簿!$Y$22:$Y$421,7,宿泊者名簿!$M$22:$M$421,TRUE,宿泊者名簿!$R$22:$R$421,TRUE)</f>
        <v>0</v>
      </c>
      <c r="O55" s="336" t="s">
        <v>47</v>
      </c>
      <c r="P55" s="337">
        <f>SUM(R54:R55)</f>
        <v>0</v>
      </c>
      <c r="Q55" s="185" t="s">
        <v>46</v>
      </c>
      <c r="R55" s="185">
        <f t="shared" si="4"/>
        <v>0</v>
      </c>
      <c r="S55" s="336" t="s">
        <v>47</v>
      </c>
    </row>
  </sheetData>
  <mergeCells count="59">
    <mergeCell ref="P2:R2"/>
    <mergeCell ref="A4:H4"/>
    <mergeCell ref="L4:L6"/>
    <mergeCell ref="M4:M6"/>
    <mergeCell ref="N4:N6"/>
    <mergeCell ref="A5:H5"/>
    <mergeCell ref="A6:C6"/>
    <mergeCell ref="D6:G6"/>
    <mergeCell ref="I6:K6"/>
    <mergeCell ref="A1:F2"/>
    <mergeCell ref="H1:K1"/>
    <mergeCell ref="M1:O1"/>
    <mergeCell ref="H2:K2"/>
    <mergeCell ref="M2:O2"/>
    <mergeCell ref="S7:S8"/>
    <mergeCell ref="A7:C7"/>
    <mergeCell ref="D7:G7"/>
    <mergeCell ref="H7:H8"/>
    <mergeCell ref="I7:K8"/>
    <mergeCell ref="L7:L8"/>
    <mergeCell ref="M7:M8"/>
    <mergeCell ref="A8:C8"/>
    <mergeCell ref="D8:G8"/>
    <mergeCell ref="N7:N8"/>
    <mergeCell ref="O7:O8"/>
    <mergeCell ref="P7:P8"/>
    <mergeCell ref="Q7:Q8"/>
    <mergeCell ref="R7:R8"/>
    <mergeCell ref="A9:C9"/>
    <mergeCell ref="D9:G9"/>
    <mergeCell ref="I9:S9"/>
    <mergeCell ref="A10:C10"/>
    <mergeCell ref="D10:G10"/>
    <mergeCell ref="H10:I10"/>
    <mergeCell ref="J10:K10"/>
    <mergeCell ref="L10:M10"/>
    <mergeCell ref="N10:O10"/>
    <mergeCell ref="P10:Q10"/>
    <mergeCell ref="A16:A19"/>
    <mergeCell ref="B16:B19"/>
    <mergeCell ref="C16:C19"/>
    <mergeCell ref="R10:S10"/>
    <mergeCell ref="A12:C15"/>
    <mergeCell ref="A21:C24"/>
    <mergeCell ref="A25:A28"/>
    <mergeCell ref="B25:B28"/>
    <mergeCell ref="C25:C28"/>
    <mergeCell ref="A30:C33"/>
    <mergeCell ref="A48:C51"/>
    <mergeCell ref="A52:A55"/>
    <mergeCell ref="B52:B55"/>
    <mergeCell ref="C52:C55"/>
    <mergeCell ref="A34:A37"/>
    <mergeCell ref="B34:B37"/>
    <mergeCell ref="C34:C37"/>
    <mergeCell ref="A39:C42"/>
    <mergeCell ref="A43:A46"/>
    <mergeCell ref="B43:B46"/>
    <mergeCell ref="C43:C46"/>
  </mergeCells>
  <phoneticPr fontId="1"/>
  <conditionalFormatting sqref="J5:K5 J10:S10">
    <cfRule type="containsBlanks" dxfId="86" priority="2">
      <formula>LEN(TRIM(J5))=0</formula>
    </cfRule>
  </conditionalFormatting>
  <conditionalFormatting sqref="P4 R4 M4:M8 A5:I5 I6:K8 D6:G10 I9:S9">
    <cfRule type="containsBlanks" dxfId="85" priority="1">
      <formula>LEN(TRIM(A4))=0</formula>
    </cfRule>
  </conditionalFormatting>
  <printOptions horizontalCentered="1" verticalCentered="1"/>
  <pageMargins left="0.23622047244094491" right="0.23622047244094491" top="0.74803149606299213" bottom="0.74803149606299213" header="0.31496062992125984" footer="0.31496062992125984"/>
  <pageSetup paperSize="9" scale="51"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D62E4-A89B-45D7-91A8-83F6CB6CDAA4}">
  <sheetPr codeName="Sheet2"/>
  <dimension ref="A1:CI66"/>
  <sheetViews>
    <sheetView showGridLines="0" showZeros="0" view="pageBreakPreview" topLeftCell="A14" zoomScale="70" zoomScaleNormal="70" zoomScaleSheetLayoutView="70" workbookViewId="0">
      <selection activeCell="I20" sqref="I20:N20"/>
    </sheetView>
  </sheetViews>
  <sheetFormatPr defaultColWidth="2.25" defaultRowHeight="14.25"/>
  <cols>
    <col min="1" max="1" width="7.25" style="29" customWidth="1"/>
    <col min="2" max="8" width="4.25" style="29" customWidth="1"/>
    <col min="9" max="38" width="3.5" style="29" customWidth="1"/>
    <col min="39" max="40" width="2.875" style="29" customWidth="1"/>
    <col min="41" max="41" width="6.375" style="29" customWidth="1"/>
    <col min="42" max="44" width="3.25" style="29" customWidth="1"/>
    <col min="45" max="48" width="4.25" style="29" customWidth="1"/>
    <col min="49" max="78" width="3.5" style="29" customWidth="1"/>
    <col min="79" max="80" width="2.25" style="29"/>
    <col min="81" max="81" width="4.5" style="29" customWidth="1"/>
    <col min="82" max="82" width="9.375" style="29" bestFit="1" customWidth="1"/>
    <col min="83" max="83" width="48.5" style="29" customWidth="1"/>
    <col min="84" max="87" width="14.375" style="29" customWidth="1"/>
    <col min="88" max="108" width="4.125" style="29" customWidth="1"/>
    <col min="109" max="16384" width="2.25" style="29"/>
  </cols>
  <sheetData>
    <row r="1" spans="1:87" ht="33" customHeight="1">
      <c r="A1" s="767" t="s">
        <v>123</v>
      </c>
      <c r="B1" s="767"/>
      <c r="C1" s="767"/>
      <c r="D1" s="767"/>
      <c r="E1" s="767"/>
      <c r="F1" s="767"/>
      <c r="G1" s="767"/>
      <c r="H1" s="767"/>
      <c r="I1" s="767"/>
      <c r="J1" s="767"/>
      <c r="K1" s="767"/>
      <c r="L1" s="767"/>
      <c r="M1" s="767"/>
      <c r="N1" s="767"/>
      <c r="P1" s="325" t="s">
        <v>311</v>
      </c>
      <c r="Q1" s="768">
        <f>AQ3</f>
        <v>0</v>
      </c>
      <c r="R1" s="768"/>
      <c r="S1" s="768"/>
      <c r="T1" s="768"/>
      <c r="U1" s="768"/>
      <c r="V1" s="768"/>
      <c r="W1" s="768"/>
      <c r="X1" s="768"/>
      <c r="Y1" s="768"/>
      <c r="Z1" s="768"/>
      <c r="AA1" s="768"/>
      <c r="AB1" s="768"/>
      <c r="AC1" s="768"/>
      <c r="AD1" s="768"/>
      <c r="AE1" s="768"/>
      <c r="AF1" s="768"/>
      <c r="AG1" s="768"/>
      <c r="AH1" s="768"/>
      <c r="AI1" s="768"/>
      <c r="AJ1" s="768"/>
      <c r="AK1" s="768"/>
      <c r="AL1" s="768"/>
      <c r="AM1" s="28"/>
      <c r="AN1" s="28"/>
      <c r="AO1" s="595"/>
      <c r="AP1" s="595"/>
      <c r="AQ1" s="595"/>
      <c r="AR1" s="595"/>
      <c r="AS1" s="595"/>
      <c r="AT1" s="595"/>
      <c r="AU1" s="595"/>
      <c r="AV1" s="595"/>
      <c r="AW1" s="595"/>
      <c r="AX1" s="595"/>
      <c r="AY1" s="595"/>
      <c r="AZ1" s="595"/>
      <c r="BA1" s="595"/>
      <c r="BB1" s="595"/>
      <c r="BC1" s="595"/>
      <c r="BD1" s="595"/>
      <c r="BE1" s="595"/>
      <c r="BF1" s="595"/>
      <c r="BG1" s="595"/>
      <c r="BH1" s="595"/>
      <c r="BI1" s="595"/>
      <c r="BJ1" s="595"/>
      <c r="BK1" s="595"/>
      <c r="BL1" s="595"/>
      <c r="BM1" s="595"/>
      <c r="BN1" s="595"/>
      <c r="BO1" s="595"/>
      <c r="BP1" s="595"/>
      <c r="BQ1" s="595"/>
      <c r="BR1" s="595"/>
      <c r="BS1" s="595"/>
      <c r="BT1" s="595"/>
      <c r="BU1" s="595"/>
      <c r="BV1" s="595"/>
      <c r="BW1" s="595"/>
      <c r="BX1" s="595"/>
      <c r="BY1" s="595"/>
      <c r="BZ1" s="595"/>
    </row>
    <row r="2" spans="1:87" ht="6" customHeight="1" thickBot="1">
      <c r="A2" s="767"/>
      <c r="B2" s="767"/>
      <c r="C2" s="767"/>
      <c r="D2" s="767"/>
      <c r="E2" s="767"/>
      <c r="F2" s="767"/>
      <c r="G2" s="767"/>
      <c r="H2" s="767"/>
      <c r="I2" s="767"/>
      <c r="J2" s="767"/>
      <c r="K2" s="767"/>
      <c r="L2" s="767"/>
      <c r="M2" s="767"/>
      <c r="N2" s="767"/>
      <c r="O2" s="30"/>
      <c r="P2" s="30"/>
      <c r="Q2" s="30"/>
      <c r="R2" s="30"/>
      <c r="S2" s="30"/>
      <c r="T2" s="30"/>
      <c r="U2" s="30"/>
      <c r="V2" s="30"/>
      <c r="W2" s="30"/>
      <c r="X2" s="31"/>
      <c r="Y2" s="31"/>
      <c r="AL2" s="32"/>
      <c r="AM2" s="32"/>
      <c r="AN2" s="32"/>
    </row>
    <row r="3" spans="1:87" ht="16.149999999999999" customHeight="1" thickTop="1">
      <c r="A3" s="767"/>
      <c r="B3" s="767"/>
      <c r="C3" s="767"/>
      <c r="D3" s="767"/>
      <c r="E3" s="767"/>
      <c r="F3" s="767"/>
      <c r="G3" s="767"/>
      <c r="H3" s="767"/>
      <c r="I3" s="767"/>
      <c r="J3" s="767"/>
      <c r="K3" s="767"/>
      <c r="L3" s="767"/>
      <c r="M3" s="767"/>
      <c r="N3" s="767"/>
      <c r="O3" s="30"/>
      <c r="P3" s="30"/>
      <c r="Q3" s="30"/>
      <c r="R3" s="30"/>
      <c r="S3" s="30"/>
      <c r="T3" s="30"/>
      <c r="U3" s="30"/>
      <c r="V3" s="30"/>
      <c r="W3" s="30"/>
      <c r="Y3" s="769" t="s">
        <v>75</v>
      </c>
      <c r="Z3" s="770"/>
      <c r="AA3" s="770"/>
      <c r="AB3" s="770"/>
      <c r="AC3" s="770"/>
      <c r="AD3" s="770"/>
      <c r="AE3" s="770"/>
      <c r="AF3" s="770"/>
      <c r="AG3" s="770"/>
      <c r="AH3" s="770"/>
      <c r="AI3" s="770"/>
      <c r="AJ3" s="771"/>
      <c r="AK3" s="754"/>
      <c r="AL3" s="755"/>
      <c r="AM3" s="33"/>
      <c r="AN3" s="33"/>
      <c r="AO3" s="775" t="s">
        <v>78</v>
      </c>
      <c r="AP3" s="776"/>
      <c r="AQ3" s="734">
        <f>宿泊者名簿!A7</f>
        <v>0</v>
      </c>
      <c r="AR3" s="735"/>
      <c r="AS3" s="735"/>
      <c r="AT3" s="735"/>
      <c r="AU3" s="735"/>
      <c r="AV3" s="735"/>
      <c r="AW3" s="735"/>
      <c r="AX3" s="735"/>
      <c r="AY3" s="735"/>
      <c r="AZ3" s="735"/>
      <c r="BA3" s="735"/>
      <c r="BB3" s="735"/>
      <c r="BC3" s="735"/>
      <c r="BD3" s="735"/>
      <c r="BE3" s="735"/>
      <c r="BF3" s="735"/>
      <c r="BG3" s="735"/>
      <c r="BH3" s="735"/>
      <c r="BI3" s="735"/>
      <c r="BJ3" s="735"/>
      <c r="BK3" s="735"/>
      <c r="BL3" s="735"/>
      <c r="BM3" s="735"/>
      <c r="BN3" s="735"/>
      <c r="BO3" s="735"/>
      <c r="BP3" s="735"/>
      <c r="BQ3" s="735"/>
      <c r="BR3" s="735"/>
      <c r="BS3" s="735"/>
      <c r="BT3" s="735"/>
      <c r="BU3" s="735"/>
      <c r="BV3" s="735"/>
      <c r="BW3" s="735"/>
      <c r="BX3" s="735"/>
      <c r="BY3" s="735"/>
      <c r="BZ3" s="736"/>
      <c r="CD3" s="713"/>
      <c r="CE3" s="713"/>
      <c r="CF3" s="713"/>
      <c r="CG3" s="713"/>
      <c r="CH3" s="713"/>
    </row>
    <row r="4" spans="1:87" ht="16.5" customHeight="1" thickBot="1">
      <c r="B4" s="324"/>
      <c r="C4" s="324"/>
      <c r="D4" s="324"/>
      <c r="E4" s="324"/>
      <c r="F4" s="324"/>
      <c r="G4" s="324"/>
      <c r="H4" s="324"/>
      <c r="I4" s="324"/>
      <c r="J4" s="324"/>
      <c r="K4" s="324"/>
      <c r="L4" s="324"/>
      <c r="M4" s="324"/>
      <c r="N4" s="324"/>
      <c r="O4" s="324"/>
      <c r="P4" s="324"/>
      <c r="Q4" s="324"/>
      <c r="R4" s="324"/>
      <c r="S4" s="324"/>
      <c r="T4" s="324"/>
      <c r="U4" s="324"/>
      <c r="V4" s="324"/>
      <c r="W4" s="324"/>
      <c r="X4" s="324"/>
      <c r="Y4" s="772"/>
      <c r="Z4" s="773"/>
      <c r="AA4" s="773"/>
      <c r="AB4" s="773"/>
      <c r="AC4" s="773"/>
      <c r="AD4" s="773"/>
      <c r="AE4" s="773"/>
      <c r="AF4" s="773"/>
      <c r="AG4" s="773"/>
      <c r="AH4" s="773"/>
      <c r="AI4" s="773"/>
      <c r="AJ4" s="774"/>
      <c r="AK4" s="756"/>
      <c r="AL4" s="757"/>
      <c r="AO4" s="777"/>
      <c r="AP4" s="778"/>
      <c r="AQ4" s="737"/>
      <c r="AR4" s="738"/>
      <c r="AS4" s="738"/>
      <c r="AT4" s="738"/>
      <c r="AU4" s="738"/>
      <c r="AV4" s="738"/>
      <c r="AW4" s="738"/>
      <c r="AX4" s="738"/>
      <c r="AY4" s="738"/>
      <c r="AZ4" s="738"/>
      <c r="BA4" s="738"/>
      <c r="BB4" s="738"/>
      <c r="BC4" s="738"/>
      <c r="BD4" s="738"/>
      <c r="BE4" s="738"/>
      <c r="BF4" s="738"/>
      <c r="BG4" s="738"/>
      <c r="BH4" s="738"/>
      <c r="BI4" s="738"/>
      <c r="BJ4" s="738"/>
      <c r="BK4" s="738"/>
      <c r="BL4" s="738"/>
      <c r="BM4" s="738"/>
      <c r="BN4" s="738"/>
      <c r="BO4" s="738"/>
      <c r="BP4" s="738"/>
      <c r="BQ4" s="738"/>
      <c r="BR4" s="738"/>
      <c r="BS4" s="738"/>
      <c r="BT4" s="738"/>
      <c r="BU4" s="738"/>
      <c r="BV4" s="738"/>
      <c r="BW4" s="738"/>
      <c r="BX4" s="738"/>
      <c r="BY4" s="738"/>
      <c r="BZ4" s="739"/>
      <c r="CD4" s="713"/>
      <c r="CE4" s="713"/>
      <c r="CF4" s="713"/>
      <c r="CG4" s="713"/>
      <c r="CH4" s="713"/>
    </row>
    <row r="5" spans="1:87" ht="27" customHeight="1" thickTop="1" thickBot="1">
      <c r="A5" s="784" t="s">
        <v>157</v>
      </c>
      <c r="B5" s="784"/>
      <c r="C5" s="784"/>
      <c r="D5" s="784"/>
      <c r="E5" s="784"/>
      <c r="F5" s="784"/>
      <c r="G5" s="784"/>
      <c r="H5" s="784"/>
      <c r="I5" s="784"/>
      <c r="J5" s="784"/>
      <c r="K5" s="784"/>
      <c r="L5" s="784"/>
      <c r="M5" s="784"/>
      <c r="N5" s="784"/>
      <c r="O5" s="784"/>
      <c r="P5" s="784"/>
      <c r="Q5" s="784"/>
      <c r="R5" s="784"/>
      <c r="S5" s="784"/>
      <c r="T5" s="784"/>
      <c r="U5" s="784"/>
      <c r="V5" s="784"/>
      <c r="W5" s="328"/>
      <c r="X5" s="328"/>
      <c r="Y5" s="596" t="s">
        <v>122</v>
      </c>
      <c r="Z5" s="596"/>
      <c r="AA5" s="596"/>
      <c r="AB5" s="596"/>
      <c r="AC5" s="596"/>
      <c r="AD5" s="596"/>
      <c r="AE5" s="596"/>
      <c r="AF5" s="596"/>
      <c r="AG5" s="596"/>
      <c r="AH5" s="596"/>
      <c r="AI5" s="596"/>
      <c r="AJ5" s="596"/>
      <c r="AK5" s="596"/>
      <c r="AL5" s="596"/>
      <c r="AO5" s="779" t="s">
        <v>285</v>
      </c>
      <c r="AP5" s="746" t="s">
        <v>43</v>
      </c>
      <c r="AQ5" s="184" t="s">
        <v>45</v>
      </c>
      <c r="AR5" s="744">
        <f>宿泊者名簿!F14</f>
        <v>0</v>
      </c>
      <c r="AS5" s="745"/>
      <c r="AT5" s="746" t="s">
        <v>128</v>
      </c>
      <c r="AU5" s="184" t="s">
        <v>45</v>
      </c>
      <c r="AV5" s="744">
        <f>宿泊者名簿!J14</f>
        <v>0</v>
      </c>
      <c r="AW5" s="745"/>
      <c r="AX5" s="746" t="s">
        <v>129</v>
      </c>
      <c r="AY5" s="184" t="s">
        <v>45</v>
      </c>
      <c r="AZ5" s="744">
        <f>宿泊者名簿!N14</f>
        <v>0</v>
      </c>
      <c r="BA5" s="745"/>
      <c r="BB5" s="746" t="s">
        <v>44</v>
      </c>
      <c r="BC5" s="184" t="s">
        <v>45</v>
      </c>
      <c r="BD5" s="744">
        <f>宿泊者名簿!R14</f>
        <v>0</v>
      </c>
      <c r="BE5" s="745"/>
      <c r="BF5" s="740" t="s">
        <v>80</v>
      </c>
      <c r="BG5" s="742">
        <f>SUM(AR5:AR8,AV5:AV8,AZ5:AZ8,BD5:BD6)</f>
        <v>0</v>
      </c>
      <c r="BH5" s="742"/>
      <c r="BI5" s="186"/>
      <c r="BJ5" s="724" t="s">
        <v>107</v>
      </c>
      <c r="BK5" s="725"/>
      <c r="BL5" s="725"/>
      <c r="BM5" s="726"/>
      <c r="BN5" s="730">
        <f>宿泊者名簿!D10</f>
        <v>0</v>
      </c>
      <c r="BO5" s="730"/>
      <c r="BP5" s="730"/>
      <c r="BQ5" s="730"/>
      <c r="BR5" s="730"/>
      <c r="BS5" s="730"/>
      <c r="BT5" s="730"/>
      <c r="BU5" s="730"/>
      <c r="BV5" s="730"/>
      <c r="BW5" s="730"/>
      <c r="BX5" s="730"/>
      <c r="BY5" s="730"/>
      <c r="BZ5" s="731"/>
      <c r="CD5" s="713"/>
      <c r="CE5" s="713"/>
      <c r="CF5" s="713"/>
      <c r="CG5" s="713"/>
      <c r="CH5" s="713"/>
    </row>
    <row r="6" spans="1:87" ht="27" customHeight="1" thickTop="1" thickBot="1">
      <c r="A6" s="785" t="s">
        <v>142</v>
      </c>
      <c r="B6" s="785"/>
      <c r="C6" s="785"/>
      <c r="D6" s="785"/>
      <c r="E6" s="785"/>
      <c r="F6" s="785"/>
      <c r="G6" s="785"/>
      <c r="H6" s="785"/>
      <c r="I6" s="785"/>
      <c r="J6" s="785"/>
      <c r="K6" s="785"/>
      <c r="L6" s="785"/>
      <c r="M6" s="785"/>
      <c r="N6" s="785"/>
      <c r="O6" s="785"/>
      <c r="P6" s="785"/>
      <c r="Q6" s="785"/>
      <c r="R6" s="785"/>
      <c r="S6" s="785"/>
      <c r="T6" s="785"/>
      <c r="U6" s="785"/>
      <c r="V6" s="785"/>
      <c r="W6" s="324"/>
      <c r="X6" s="324"/>
      <c r="Y6" s="758" t="s">
        <v>76</v>
      </c>
      <c r="Z6" s="759"/>
      <c r="AA6" s="759"/>
      <c r="AB6" s="759"/>
      <c r="AC6" s="759"/>
      <c r="AD6" s="759"/>
      <c r="AE6" s="759"/>
      <c r="AF6" s="759"/>
      <c r="AG6" s="759"/>
      <c r="AH6" s="759"/>
      <c r="AI6" s="759"/>
      <c r="AJ6" s="759"/>
      <c r="AK6" s="759"/>
      <c r="AL6" s="760"/>
      <c r="AM6" s="34"/>
      <c r="AN6" s="34"/>
      <c r="AO6" s="780"/>
      <c r="AP6" s="747"/>
      <c r="AQ6" s="163" t="s">
        <v>46</v>
      </c>
      <c r="AR6" s="750">
        <f>宿泊者名簿!F15</f>
        <v>0</v>
      </c>
      <c r="AS6" s="751"/>
      <c r="AT6" s="747"/>
      <c r="AU6" s="163" t="s">
        <v>46</v>
      </c>
      <c r="AV6" s="750">
        <f>宿泊者名簿!J15</f>
        <v>0</v>
      </c>
      <c r="AW6" s="751"/>
      <c r="AX6" s="747"/>
      <c r="AY6" s="163" t="s">
        <v>46</v>
      </c>
      <c r="AZ6" s="750">
        <f>宿泊者名簿!N15</f>
        <v>0</v>
      </c>
      <c r="BA6" s="751"/>
      <c r="BB6" s="747"/>
      <c r="BC6" s="163" t="s">
        <v>46</v>
      </c>
      <c r="BD6" s="750">
        <f>宿泊者名簿!R15</f>
        <v>0</v>
      </c>
      <c r="BE6" s="751"/>
      <c r="BF6" s="741"/>
      <c r="BG6" s="743"/>
      <c r="BH6" s="743"/>
      <c r="BI6" s="329" t="s">
        <v>79</v>
      </c>
      <c r="BJ6" s="727"/>
      <c r="BK6" s="728"/>
      <c r="BL6" s="728"/>
      <c r="BM6" s="729"/>
      <c r="BN6" s="732"/>
      <c r="BO6" s="732"/>
      <c r="BP6" s="732"/>
      <c r="BQ6" s="732"/>
      <c r="BR6" s="732"/>
      <c r="BS6" s="732"/>
      <c r="BT6" s="732"/>
      <c r="BU6" s="732"/>
      <c r="BV6" s="732"/>
      <c r="BW6" s="732"/>
      <c r="BX6" s="732"/>
      <c r="BY6" s="732"/>
      <c r="BZ6" s="733"/>
      <c r="CD6" s="714"/>
      <c r="CE6" s="714"/>
      <c r="CF6" s="714"/>
      <c r="CG6" s="714"/>
      <c r="CH6" s="714"/>
    </row>
    <row r="7" spans="1:87" ht="27" customHeight="1">
      <c r="A7" s="785"/>
      <c r="B7" s="785"/>
      <c r="C7" s="785"/>
      <c r="D7" s="785"/>
      <c r="E7" s="785"/>
      <c r="F7" s="785"/>
      <c r="G7" s="785"/>
      <c r="H7" s="785"/>
      <c r="I7" s="785"/>
      <c r="J7" s="785"/>
      <c r="K7" s="785"/>
      <c r="L7" s="785"/>
      <c r="M7" s="785"/>
      <c r="N7" s="785"/>
      <c r="O7" s="785"/>
      <c r="P7" s="785"/>
      <c r="Q7" s="785"/>
      <c r="R7" s="785"/>
      <c r="S7" s="785"/>
      <c r="T7" s="785"/>
      <c r="U7" s="785"/>
      <c r="V7" s="785"/>
      <c r="W7" s="324"/>
      <c r="X7" s="324"/>
      <c r="Y7" s="761" t="s">
        <v>77</v>
      </c>
      <c r="Z7" s="762"/>
      <c r="AA7" s="762"/>
      <c r="AB7" s="762"/>
      <c r="AC7" s="762"/>
      <c r="AD7" s="762"/>
      <c r="AE7" s="762"/>
      <c r="AF7" s="762"/>
      <c r="AG7" s="762"/>
      <c r="AH7" s="762"/>
      <c r="AI7" s="762"/>
      <c r="AJ7" s="762"/>
      <c r="AK7" s="762"/>
      <c r="AL7" s="763"/>
      <c r="AM7" s="33"/>
      <c r="AN7" s="33"/>
      <c r="AO7" s="780"/>
      <c r="AP7" s="752" t="s">
        <v>131</v>
      </c>
      <c r="AQ7" s="163" t="s">
        <v>45</v>
      </c>
      <c r="AR7" s="750">
        <f>宿泊者名簿!F16</f>
        <v>0</v>
      </c>
      <c r="AS7" s="751"/>
      <c r="AT7" s="752" t="s">
        <v>279</v>
      </c>
      <c r="AU7" s="163" t="s">
        <v>45</v>
      </c>
      <c r="AV7" s="750">
        <f>宿泊者名簿!J16</f>
        <v>0</v>
      </c>
      <c r="AW7" s="751"/>
      <c r="AX7" s="752" t="s">
        <v>42</v>
      </c>
      <c r="AY7" s="163" t="s">
        <v>45</v>
      </c>
      <c r="AZ7" s="750">
        <f>宿泊者名簿!N16</f>
        <v>0</v>
      </c>
      <c r="BA7" s="751"/>
      <c r="BB7" s="752" t="s">
        <v>284</v>
      </c>
      <c r="BC7" s="163" t="s">
        <v>133</v>
      </c>
      <c r="BD7" s="750">
        <f>宿泊者名簿!R16</f>
        <v>0</v>
      </c>
      <c r="BE7" s="751"/>
      <c r="BF7" s="715" t="s">
        <v>141</v>
      </c>
      <c r="BG7" s="716"/>
      <c r="BH7" s="719">
        <f>宿泊者名簿!I8</f>
        <v>0</v>
      </c>
      <c r="BI7" s="620"/>
      <c r="BJ7" s="620"/>
      <c r="BK7" s="620"/>
      <c r="BL7" s="620"/>
      <c r="BM7" s="620"/>
      <c r="BN7" s="620"/>
      <c r="BO7" s="620"/>
      <c r="BP7" s="620"/>
      <c r="BQ7" s="620"/>
      <c r="BR7" s="620"/>
      <c r="BS7" s="620"/>
      <c r="BT7" s="620"/>
      <c r="BU7" s="620"/>
      <c r="BV7" s="620"/>
      <c r="BW7" s="620"/>
      <c r="BX7" s="620"/>
      <c r="BY7" s="620"/>
      <c r="BZ7" s="720"/>
      <c r="CD7" s="714"/>
      <c r="CE7" s="714"/>
      <c r="CF7" s="714"/>
      <c r="CG7" s="714"/>
      <c r="CH7" s="714"/>
    </row>
    <row r="8" spans="1:87" ht="27" customHeight="1" thickBot="1">
      <c r="A8" s="785"/>
      <c r="B8" s="785"/>
      <c r="C8" s="785"/>
      <c r="D8" s="785"/>
      <c r="E8" s="785"/>
      <c r="F8" s="785"/>
      <c r="G8" s="785"/>
      <c r="H8" s="785"/>
      <c r="I8" s="785"/>
      <c r="J8" s="785"/>
      <c r="K8" s="785"/>
      <c r="L8" s="785"/>
      <c r="M8" s="785"/>
      <c r="N8" s="785"/>
      <c r="O8" s="785"/>
      <c r="P8" s="785"/>
      <c r="Q8" s="785"/>
      <c r="R8" s="785"/>
      <c r="S8" s="785"/>
      <c r="T8" s="785"/>
      <c r="U8" s="785"/>
      <c r="V8" s="785"/>
      <c r="W8" s="324"/>
      <c r="X8" s="324"/>
      <c r="Y8" s="764" t="s">
        <v>120</v>
      </c>
      <c r="Z8" s="765"/>
      <c r="AA8" s="765"/>
      <c r="AB8" s="765"/>
      <c r="AC8" s="765"/>
      <c r="AD8" s="765"/>
      <c r="AE8" s="765"/>
      <c r="AF8" s="765"/>
      <c r="AG8" s="765"/>
      <c r="AH8" s="765"/>
      <c r="AI8" s="765"/>
      <c r="AJ8" s="765"/>
      <c r="AK8" s="765"/>
      <c r="AL8" s="766"/>
      <c r="AM8" s="33"/>
      <c r="AN8" s="33"/>
      <c r="AO8" s="781"/>
      <c r="AP8" s="753"/>
      <c r="AQ8" s="185" t="s">
        <v>46</v>
      </c>
      <c r="AR8" s="748">
        <f>宿泊者名簿!F17</f>
        <v>0</v>
      </c>
      <c r="AS8" s="749"/>
      <c r="AT8" s="753"/>
      <c r="AU8" s="185" t="s">
        <v>46</v>
      </c>
      <c r="AV8" s="748">
        <f>宿泊者名簿!J17</f>
        <v>0</v>
      </c>
      <c r="AW8" s="749"/>
      <c r="AX8" s="753"/>
      <c r="AY8" s="185" t="s">
        <v>46</v>
      </c>
      <c r="AZ8" s="748">
        <f>宿泊者名簿!N17</f>
        <v>0</v>
      </c>
      <c r="BA8" s="749"/>
      <c r="BB8" s="753"/>
      <c r="BC8" s="185" t="s">
        <v>46</v>
      </c>
      <c r="BD8" s="748">
        <f>宿泊者名簿!R17</f>
        <v>0</v>
      </c>
      <c r="BE8" s="749"/>
      <c r="BF8" s="717" t="s">
        <v>121</v>
      </c>
      <c r="BG8" s="718"/>
      <c r="BH8" s="721">
        <f>宿泊者名簿!I9</f>
        <v>0</v>
      </c>
      <c r="BI8" s="722"/>
      <c r="BJ8" s="722"/>
      <c r="BK8" s="722"/>
      <c r="BL8" s="722"/>
      <c r="BM8" s="722"/>
      <c r="BN8" s="722"/>
      <c r="BO8" s="722"/>
      <c r="BP8" s="722"/>
      <c r="BQ8" s="722"/>
      <c r="BR8" s="722"/>
      <c r="BS8" s="722"/>
      <c r="BT8" s="722"/>
      <c r="BU8" s="722"/>
      <c r="BV8" s="722"/>
      <c r="BW8" s="722"/>
      <c r="BX8" s="722"/>
      <c r="BY8" s="722"/>
      <c r="BZ8" s="723"/>
      <c r="CD8" s="714"/>
      <c r="CE8" s="714"/>
      <c r="CF8" s="714"/>
      <c r="CG8" s="714"/>
      <c r="CH8" s="714"/>
    </row>
    <row r="9" spans="1:87" ht="7.5" customHeight="1" thickTop="1" thickBot="1">
      <c r="CD9" s="714"/>
      <c r="CE9" s="714"/>
      <c r="CF9" s="714"/>
      <c r="CG9" s="714"/>
      <c r="CH9" s="714"/>
    </row>
    <row r="10" spans="1:87" ht="10.35" customHeight="1">
      <c r="A10" s="600" t="s">
        <v>109</v>
      </c>
      <c r="B10" s="601"/>
      <c r="C10" s="601"/>
      <c r="D10" s="601"/>
      <c r="E10" s="601"/>
      <c r="F10" s="601"/>
      <c r="G10" s="601"/>
      <c r="H10" s="602"/>
      <c r="I10" s="515" t="s">
        <v>58</v>
      </c>
      <c r="J10" s="521"/>
      <c r="K10" s="521"/>
      <c r="L10" s="521"/>
      <c r="M10" s="521"/>
      <c r="N10" s="522"/>
      <c r="O10" s="515" t="str">
        <f>IF(宿泊者名簿!$M$9&lt;1,"",IF(AND(宿泊者名簿!$M$9&gt;0,宿泊者名簿!$M$9&lt;2),"最終日","中日①"))</f>
        <v/>
      </c>
      <c r="P10" s="521"/>
      <c r="Q10" s="521"/>
      <c r="R10" s="521"/>
      <c r="S10" s="521"/>
      <c r="T10" s="522"/>
      <c r="U10" s="515" t="str">
        <f>IF(宿泊者名簿!$M$9&lt;2,"",IF(AND(宿泊者名簿!$M$9&gt;1,宿泊者名簿!$M$9&lt;3),"最終日","中日②"))</f>
        <v/>
      </c>
      <c r="V10" s="521"/>
      <c r="W10" s="521"/>
      <c r="X10" s="521"/>
      <c r="Y10" s="521"/>
      <c r="Z10" s="522"/>
      <c r="AA10" s="515" t="str">
        <f>IF(宿泊者名簿!$M$9&lt;3,"",IF(AND(宿泊者名簿!$M$9&gt;2,宿泊者名簿!$M$9&lt;4),"最終日","中日③"))</f>
        <v/>
      </c>
      <c r="AB10" s="521"/>
      <c r="AC10" s="521"/>
      <c r="AD10" s="521"/>
      <c r="AE10" s="521"/>
      <c r="AF10" s="522"/>
      <c r="AG10" s="515" t="str">
        <f>IF(宿泊者名簿!$M$9&lt;4,"",IF(AND(宿泊者名簿!$M$9&gt;3,宿泊者名簿!$M$9&lt;5),"最終日","中日④"))</f>
        <v/>
      </c>
      <c r="AH10" s="521"/>
      <c r="AI10" s="521"/>
      <c r="AJ10" s="521"/>
      <c r="AK10" s="521"/>
      <c r="AL10" s="522"/>
      <c r="AO10" s="600" t="s">
        <v>109</v>
      </c>
      <c r="AP10" s="601"/>
      <c r="AQ10" s="601"/>
      <c r="AR10" s="601"/>
      <c r="AS10" s="601"/>
      <c r="AT10" s="601"/>
      <c r="AU10" s="601"/>
      <c r="AV10" s="602"/>
      <c r="AW10" s="515" t="str">
        <f>I10</f>
        <v>初日</v>
      </c>
      <c r="AX10" s="521"/>
      <c r="AY10" s="521"/>
      <c r="AZ10" s="521"/>
      <c r="BA10" s="521"/>
      <c r="BB10" s="522"/>
      <c r="BC10" s="515" t="str">
        <f>O10</f>
        <v/>
      </c>
      <c r="BD10" s="521"/>
      <c r="BE10" s="521"/>
      <c r="BF10" s="521"/>
      <c r="BG10" s="521"/>
      <c r="BH10" s="522"/>
      <c r="BI10" s="515" t="str">
        <f>U10</f>
        <v/>
      </c>
      <c r="BJ10" s="521"/>
      <c r="BK10" s="521"/>
      <c r="BL10" s="521"/>
      <c r="BM10" s="521"/>
      <c r="BN10" s="522"/>
      <c r="BO10" s="515" t="str">
        <f>AA10</f>
        <v/>
      </c>
      <c r="BP10" s="521"/>
      <c r="BQ10" s="521"/>
      <c r="BR10" s="521"/>
      <c r="BS10" s="521"/>
      <c r="BT10" s="522"/>
      <c r="BU10" s="515" t="str">
        <f>AG10</f>
        <v/>
      </c>
      <c r="BV10" s="521"/>
      <c r="BW10" s="521"/>
      <c r="BX10" s="521"/>
      <c r="BY10" s="521"/>
      <c r="BZ10" s="522"/>
      <c r="CE10" s="515" t="str">
        <f>AW10</f>
        <v>初日</v>
      </c>
      <c r="CF10" s="515" t="str">
        <f t="shared" ref="CF10" si="0">BC10</f>
        <v/>
      </c>
      <c r="CG10" s="515" t="str">
        <f t="shared" ref="CG10" si="1">BI10</f>
        <v/>
      </c>
      <c r="CH10" s="515" t="str">
        <f t="shared" ref="CH10" si="2">BO10</f>
        <v/>
      </c>
      <c r="CI10" s="537" t="str">
        <f t="shared" ref="CI10" si="3">BU10</f>
        <v/>
      </c>
    </row>
    <row r="11" spans="1:87" ht="10.35" customHeight="1">
      <c r="A11" s="603"/>
      <c r="B11" s="604"/>
      <c r="C11" s="604"/>
      <c r="D11" s="604"/>
      <c r="E11" s="604"/>
      <c r="F11" s="604"/>
      <c r="G11" s="604"/>
      <c r="H11" s="605"/>
      <c r="I11" s="516"/>
      <c r="J11" s="523"/>
      <c r="K11" s="523"/>
      <c r="L11" s="523"/>
      <c r="M11" s="523"/>
      <c r="N11" s="524"/>
      <c r="O11" s="516"/>
      <c r="P11" s="523"/>
      <c r="Q11" s="523"/>
      <c r="R11" s="523"/>
      <c r="S11" s="523"/>
      <c r="T11" s="524"/>
      <c r="U11" s="516"/>
      <c r="V11" s="523"/>
      <c r="W11" s="523"/>
      <c r="X11" s="523"/>
      <c r="Y11" s="523"/>
      <c r="Z11" s="524"/>
      <c r="AA11" s="516"/>
      <c r="AB11" s="523"/>
      <c r="AC11" s="523"/>
      <c r="AD11" s="523"/>
      <c r="AE11" s="523"/>
      <c r="AF11" s="524"/>
      <c r="AG11" s="516"/>
      <c r="AH11" s="523"/>
      <c r="AI11" s="523"/>
      <c r="AJ11" s="523"/>
      <c r="AK11" s="523"/>
      <c r="AL11" s="524"/>
      <c r="AO11" s="603"/>
      <c r="AP11" s="604"/>
      <c r="AQ11" s="604"/>
      <c r="AR11" s="604"/>
      <c r="AS11" s="604"/>
      <c r="AT11" s="604"/>
      <c r="AU11" s="604"/>
      <c r="AV11" s="605"/>
      <c r="AW11" s="516"/>
      <c r="AX11" s="523"/>
      <c r="AY11" s="523"/>
      <c r="AZ11" s="523"/>
      <c r="BA11" s="523"/>
      <c r="BB11" s="524"/>
      <c r="BC11" s="516"/>
      <c r="BD11" s="523"/>
      <c r="BE11" s="523"/>
      <c r="BF11" s="523"/>
      <c r="BG11" s="523"/>
      <c r="BH11" s="524"/>
      <c r="BI11" s="516"/>
      <c r="BJ11" s="523"/>
      <c r="BK11" s="523"/>
      <c r="BL11" s="523"/>
      <c r="BM11" s="523"/>
      <c r="BN11" s="524"/>
      <c r="BO11" s="516"/>
      <c r="BP11" s="523"/>
      <c r="BQ11" s="523"/>
      <c r="BR11" s="523"/>
      <c r="BS11" s="523"/>
      <c r="BT11" s="524"/>
      <c r="BU11" s="516"/>
      <c r="BV11" s="523"/>
      <c r="BW11" s="523"/>
      <c r="BX11" s="523"/>
      <c r="BY11" s="523"/>
      <c r="BZ11" s="524"/>
      <c r="CE11" s="516"/>
      <c r="CF11" s="516"/>
      <c r="CG11" s="516"/>
      <c r="CH11" s="516"/>
      <c r="CI11" s="538"/>
    </row>
    <row r="12" spans="1:87" ht="10.35" customHeight="1">
      <c r="A12" s="603" t="s">
        <v>81</v>
      </c>
      <c r="B12" s="604"/>
      <c r="C12" s="604"/>
      <c r="D12" s="604"/>
      <c r="E12" s="604"/>
      <c r="F12" s="604"/>
      <c r="G12" s="604"/>
      <c r="H12" s="605"/>
      <c r="I12" s="490" t="str">
        <f>IF(AND(宿泊者名簿!P6="",宿泊者名簿!R6=""),"",DATE(宿泊者名簿!M6+2018,宿泊者名簿!P6,宿泊者名簿!R6))</f>
        <v/>
      </c>
      <c r="J12" s="491"/>
      <c r="K12" s="491"/>
      <c r="L12" s="491"/>
      <c r="M12" s="491"/>
      <c r="N12" s="492"/>
      <c r="O12" s="490" t="str">
        <f>IF(O10="","",I12+1)</f>
        <v/>
      </c>
      <c r="P12" s="491"/>
      <c r="Q12" s="491"/>
      <c r="R12" s="491"/>
      <c r="S12" s="491"/>
      <c r="T12" s="492"/>
      <c r="U12" s="490" t="str">
        <f>IF(U10="","",O12+1)</f>
        <v/>
      </c>
      <c r="V12" s="491"/>
      <c r="W12" s="491"/>
      <c r="X12" s="491"/>
      <c r="Y12" s="491"/>
      <c r="Z12" s="492"/>
      <c r="AA12" s="490" t="str">
        <f>IF(AA10="","",U12+1)</f>
        <v/>
      </c>
      <c r="AB12" s="491"/>
      <c r="AC12" s="491"/>
      <c r="AD12" s="491"/>
      <c r="AE12" s="491"/>
      <c r="AF12" s="492"/>
      <c r="AG12" s="490" t="str">
        <f>IF(AG10="","",AA12+1)</f>
        <v/>
      </c>
      <c r="AH12" s="491"/>
      <c r="AI12" s="491"/>
      <c r="AJ12" s="491"/>
      <c r="AK12" s="491"/>
      <c r="AL12" s="492"/>
      <c r="AO12" s="603" t="s">
        <v>81</v>
      </c>
      <c r="AP12" s="604"/>
      <c r="AQ12" s="604"/>
      <c r="AR12" s="604"/>
      <c r="AS12" s="604"/>
      <c r="AT12" s="604"/>
      <c r="AU12" s="604"/>
      <c r="AV12" s="605"/>
      <c r="AW12" s="490" t="str">
        <f>I12</f>
        <v/>
      </c>
      <c r="AX12" s="491"/>
      <c r="AY12" s="491"/>
      <c r="AZ12" s="491"/>
      <c r="BA12" s="491"/>
      <c r="BB12" s="492"/>
      <c r="BC12" s="490" t="str">
        <f>O12</f>
        <v/>
      </c>
      <c r="BD12" s="491"/>
      <c r="BE12" s="491"/>
      <c r="BF12" s="491"/>
      <c r="BG12" s="491"/>
      <c r="BH12" s="492"/>
      <c r="BI12" s="490" t="str">
        <f>U12</f>
        <v/>
      </c>
      <c r="BJ12" s="491"/>
      <c r="BK12" s="491"/>
      <c r="BL12" s="491"/>
      <c r="BM12" s="491"/>
      <c r="BN12" s="492"/>
      <c r="BO12" s="490" t="str">
        <f>AA12</f>
        <v/>
      </c>
      <c r="BP12" s="491"/>
      <c r="BQ12" s="491"/>
      <c r="BR12" s="491"/>
      <c r="BS12" s="491"/>
      <c r="BT12" s="492"/>
      <c r="BU12" s="490" t="str">
        <f>AG12</f>
        <v/>
      </c>
      <c r="BV12" s="491"/>
      <c r="BW12" s="491"/>
      <c r="BX12" s="491"/>
      <c r="BY12" s="491"/>
      <c r="BZ12" s="492"/>
      <c r="CE12" s="490" t="str">
        <f t="shared" ref="CE12" si="4">AW12</f>
        <v/>
      </c>
      <c r="CF12" s="490" t="str">
        <f t="shared" ref="CF12" si="5">BC12</f>
        <v/>
      </c>
      <c r="CG12" s="490" t="str">
        <f t="shared" ref="CG12" si="6">BI12</f>
        <v/>
      </c>
      <c r="CH12" s="490" t="str">
        <f t="shared" ref="CH12" si="7">BO12</f>
        <v/>
      </c>
      <c r="CI12" s="539" t="str">
        <f t="shared" ref="CI12" si="8">BU12</f>
        <v/>
      </c>
    </row>
    <row r="13" spans="1:87" ht="10.35" customHeight="1" thickBot="1">
      <c r="A13" s="621"/>
      <c r="B13" s="622"/>
      <c r="C13" s="622"/>
      <c r="D13" s="622"/>
      <c r="E13" s="622"/>
      <c r="F13" s="622"/>
      <c r="G13" s="622"/>
      <c r="H13" s="623"/>
      <c r="I13" s="493"/>
      <c r="J13" s="494"/>
      <c r="K13" s="494"/>
      <c r="L13" s="494"/>
      <c r="M13" s="494"/>
      <c r="N13" s="495"/>
      <c r="O13" s="493"/>
      <c r="P13" s="494"/>
      <c r="Q13" s="494"/>
      <c r="R13" s="494"/>
      <c r="S13" s="494"/>
      <c r="T13" s="495"/>
      <c r="U13" s="493"/>
      <c r="V13" s="494"/>
      <c r="W13" s="494"/>
      <c r="X13" s="494"/>
      <c r="Y13" s="494"/>
      <c r="Z13" s="495"/>
      <c r="AA13" s="493"/>
      <c r="AB13" s="494"/>
      <c r="AC13" s="494"/>
      <c r="AD13" s="494"/>
      <c r="AE13" s="494"/>
      <c r="AF13" s="495"/>
      <c r="AG13" s="493"/>
      <c r="AH13" s="494"/>
      <c r="AI13" s="494"/>
      <c r="AJ13" s="494"/>
      <c r="AK13" s="494"/>
      <c r="AL13" s="495"/>
      <c r="AO13" s="621"/>
      <c r="AP13" s="622"/>
      <c r="AQ13" s="622"/>
      <c r="AR13" s="622"/>
      <c r="AS13" s="622"/>
      <c r="AT13" s="622"/>
      <c r="AU13" s="622"/>
      <c r="AV13" s="623"/>
      <c r="AW13" s="493"/>
      <c r="AX13" s="494"/>
      <c r="AY13" s="494"/>
      <c r="AZ13" s="494"/>
      <c r="BA13" s="494"/>
      <c r="BB13" s="495"/>
      <c r="BC13" s="493"/>
      <c r="BD13" s="494"/>
      <c r="BE13" s="494"/>
      <c r="BF13" s="494"/>
      <c r="BG13" s="494"/>
      <c r="BH13" s="495"/>
      <c r="BI13" s="493"/>
      <c r="BJ13" s="494"/>
      <c r="BK13" s="494"/>
      <c r="BL13" s="494"/>
      <c r="BM13" s="494"/>
      <c r="BN13" s="495"/>
      <c r="BO13" s="493"/>
      <c r="BP13" s="494"/>
      <c r="BQ13" s="494"/>
      <c r="BR13" s="494"/>
      <c r="BS13" s="494"/>
      <c r="BT13" s="495"/>
      <c r="BU13" s="493"/>
      <c r="BV13" s="494"/>
      <c r="BW13" s="494"/>
      <c r="BX13" s="494"/>
      <c r="BY13" s="494"/>
      <c r="BZ13" s="495"/>
      <c r="CE13" s="493"/>
      <c r="CF13" s="493"/>
      <c r="CG13" s="493"/>
      <c r="CH13" s="493"/>
      <c r="CI13" s="540"/>
    </row>
    <row r="14" spans="1:87" ht="22.9" customHeight="1">
      <c r="A14" s="632" t="s">
        <v>82</v>
      </c>
      <c r="B14" s="635" t="s">
        <v>83</v>
      </c>
      <c r="C14" s="636"/>
      <c r="D14" s="636"/>
      <c r="E14" s="636"/>
      <c r="F14" s="636"/>
      <c r="G14" s="636"/>
      <c r="H14" s="637"/>
      <c r="I14" s="619"/>
      <c r="J14" s="620"/>
      <c r="K14" s="620"/>
      <c r="L14" s="620"/>
      <c r="M14" s="574"/>
      <c r="N14" s="575"/>
      <c r="O14" s="531"/>
      <c r="P14" s="532"/>
      <c r="Q14" s="532"/>
      <c r="R14" s="532"/>
      <c r="S14" s="574" t="s">
        <v>84</v>
      </c>
      <c r="T14" s="575"/>
      <c r="U14" s="531"/>
      <c r="V14" s="532"/>
      <c r="W14" s="532"/>
      <c r="X14" s="532"/>
      <c r="Y14" s="574" t="s">
        <v>84</v>
      </c>
      <c r="Z14" s="575"/>
      <c r="AA14" s="531"/>
      <c r="AB14" s="532"/>
      <c r="AC14" s="532"/>
      <c r="AD14" s="532"/>
      <c r="AE14" s="574" t="s">
        <v>84</v>
      </c>
      <c r="AF14" s="575"/>
      <c r="AG14" s="531"/>
      <c r="AH14" s="532"/>
      <c r="AI14" s="532"/>
      <c r="AJ14" s="532"/>
      <c r="AK14" s="574" t="s">
        <v>84</v>
      </c>
      <c r="AL14" s="575"/>
      <c r="AO14" s="704" t="s">
        <v>152</v>
      </c>
      <c r="AP14" s="707" t="s">
        <v>94</v>
      </c>
      <c r="AQ14" s="708"/>
      <c r="AR14" s="698" t="s">
        <v>147</v>
      </c>
      <c r="AS14" s="606" t="s">
        <v>95</v>
      </c>
      <c r="AT14" s="607"/>
      <c r="AU14" s="607"/>
      <c r="AV14" s="608"/>
      <c r="AW14" s="531"/>
      <c r="AX14" s="532"/>
      <c r="AY14" s="530" t="s">
        <v>96</v>
      </c>
      <c r="AZ14" s="520" t="s">
        <v>90</v>
      </c>
      <c r="BA14" s="521"/>
      <c r="BB14" s="522"/>
      <c r="BC14" s="531"/>
      <c r="BD14" s="532"/>
      <c r="BE14" s="530" t="s">
        <v>96</v>
      </c>
      <c r="BF14" s="520" t="s">
        <v>90</v>
      </c>
      <c r="BG14" s="521"/>
      <c r="BH14" s="522"/>
      <c r="BI14" s="531"/>
      <c r="BJ14" s="532"/>
      <c r="BK14" s="530" t="s">
        <v>96</v>
      </c>
      <c r="BL14" s="520" t="s">
        <v>90</v>
      </c>
      <c r="BM14" s="521"/>
      <c r="BN14" s="522"/>
      <c r="BO14" s="531"/>
      <c r="BP14" s="532"/>
      <c r="BQ14" s="530" t="s">
        <v>96</v>
      </c>
      <c r="BR14" s="520" t="s">
        <v>90</v>
      </c>
      <c r="BS14" s="521"/>
      <c r="BT14" s="522"/>
      <c r="BU14" s="531"/>
      <c r="BV14" s="532"/>
      <c r="BW14" s="530" t="s">
        <v>96</v>
      </c>
      <c r="BX14" s="520" t="s">
        <v>90</v>
      </c>
      <c r="BY14" s="521"/>
      <c r="BZ14" s="522"/>
      <c r="CD14" s="29" t="s">
        <v>373</v>
      </c>
      <c r="CE14" s="323" t="str">
        <f>IF($I$29="","",$E$29&amp;$I$29&amp;$K$29&amp;" "&amp;TEXT($L$30,"[h]:mm"))&amp;IF($I$31="","",LEFT($E$31,4)&amp;$I$31&amp;$K$31&amp;" "&amp;TEXT($L$32,"[h]:mm"))&amp;IF($I$33="","",$E$33&amp;$I$33&amp;$K$33&amp;" "&amp;TEXT($L$34,"[h]:mm"))</f>
        <v/>
      </c>
      <c r="CF14" s="323" t="str">
        <f>IF($O$29="","",$E$29&amp;$O$29&amp;$Q$29&amp;" "&amp;TEXT($R$30,"[h]:mm"))&amp;IF($O$31="","",LEFT($E$31,4)&amp;$O$31&amp;$Q$31&amp;" "&amp;TEXT($R$32,"[h]:mm"))&amp;IF($O$33="","",$E$33&amp;$O$33&amp;$Q$33&amp;" "&amp;TEXT($R$34,"[h]:mm"))</f>
        <v/>
      </c>
      <c r="CG14" s="323" t="str">
        <f>IF($U$29="","",$E$29&amp;$U$29&amp;$W$29&amp;" "&amp;TEXT($X$30,"[h]:mm"))&amp;IF($U$31="","",LEFT($E$31,4)&amp;$U$31&amp;$W$31&amp;" "&amp;TEXT($X$32,"[h]:mm"))&amp;IF($U$33="","",$E$33&amp;$U$33&amp;$W$33&amp;" "&amp;TEXT($X$34,"[h]:mm"))</f>
        <v/>
      </c>
      <c r="CH14" s="323" t="str">
        <f>IF($AA$29="","",$E$29&amp;$AA$29&amp;$AC$29&amp;" "&amp;TEXT($AD$30,"[h]:mm"))&amp;IF($AA$31="","",LEFT($E$31,4)&amp;$AA$31&amp;$AC$31&amp;" "&amp;TEXT($AD$32,"[h]:mm"))&amp;IF($AA$33="","",$E$33&amp;$AA$33&amp;$AC$33&amp;" "&amp;TEXT($AD$34,"[h]:mm"))</f>
        <v/>
      </c>
      <c r="CI14" s="323" t="str">
        <f>IF($AG$29="","",$E$29&amp;$AG$29&amp;$AI$29&amp;" "&amp;TEXT($AJ$30,"[h]:mm"))&amp;IF($AG$31="","",LEFT($E$31,4)&amp;$AG$31&amp;$AI$31&amp;" "&amp;TEXT($AJ$32,"[h]:mm"))&amp;IF($AG$33="","",$E$33&amp;$AG$33&amp;$AI$33&amp;" "&amp;TEXT($AJ$34,"[h]:mm"))</f>
        <v/>
      </c>
    </row>
    <row r="15" spans="1:87" ht="22.9" customHeight="1">
      <c r="A15" s="633"/>
      <c r="B15" s="629" t="s">
        <v>153</v>
      </c>
      <c r="C15" s="630"/>
      <c r="D15" s="630"/>
      <c r="E15" s="630"/>
      <c r="F15" s="630"/>
      <c r="G15" s="630"/>
      <c r="H15" s="631"/>
      <c r="I15" s="499"/>
      <c r="J15" s="500"/>
      <c r="K15" s="500"/>
      <c r="L15" s="500"/>
      <c r="M15" s="580" t="s">
        <v>84</v>
      </c>
      <c r="N15" s="581"/>
      <c r="O15" s="499"/>
      <c r="P15" s="500"/>
      <c r="Q15" s="500"/>
      <c r="R15" s="500"/>
      <c r="S15" s="580" t="s">
        <v>84</v>
      </c>
      <c r="T15" s="581"/>
      <c r="U15" s="499"/>
      <c r="V15" s="500"/>
      <c r="W15" s="500"/>
      <c r="X15" s="500"/>
      <c r="Y15" s="580" t="s">
        <v>84</v>
      </c>
      <c r="Z15" s="581"/>
      <c r="AA15" s="499"/>
      <c r="AB15" s="500"/>
      <c r="AC15" s="500"/>
      <c r="AD15" s="500"/>
      <c r="AE15" s="580" t="s">
        <v>84</v>
      </c>
      <c r="AF15" s="581"/>
      <c r="AG15" s="499"/>
      <c r="AH15" s="500"/>
      <c r="AI15" s="500"/>
      <c r="AJ15" s="500"/>
      <c r="AK15" s="580" t="s">
        <v>84</v>
      </c>
      <c r="AL15" s="581"/>
      <c r="AO15" s="705"/>
      <c r="AP15" s="709"/>
      <c r="AQ15" s="613"/>
      <c r="AR15" s="598"/>
      <c r="AS15" s="557"/>
      <c r="AT15" s="558"/>
      <c r="AU15" s="558"/>
      <c r="AV15" s="559"/>
      <c r="AW15" s="499"/>
      <c r="AX15" s="500"/>
      <c r="AY15" s="501"/>
      <c r="AZ15" s="496"/>
      <c r="BA15" s="497"/>
      <c r="BB15" s="498"/>
      <c r="BC15" s="499"/>
      <c r="BD15" s="500"/>
      <c r="BE15" s="501"/>
      <c r="BF15" s="496"/>
      <c r="BG15" s="497"/>
      <c r="BH15" s="498"/>
      <c r="BI15" s="499"/>
      <c r="BJ15" s="500"/>
      <c r="BK15" s="501"/>
      <c r="BL15" s="496"/>
      <c r="BM15" s="497"/>
      <c r="BN15" s="498"/>
      <c r="BO15" s="499"/>
      <c r="BP15" s="500"/>
      <c r="BQ15" s="501"/>
      <c r="BR15" s="496"/>
      <c r="BS15" s="497"/>
      <c r="BT15" s="498"/>
      <c r="BU15" s="499"/>
      <c r="BV15" s="500"/>
      <c r="BW15" s="501"/>
      <c r="BX15" s="496"/>
      <c r="BY15" s="497"/>
      <c r="BZ15" s="498"/>
      <c r="CD15" s="29" t="s">
        <v>372</v>
      </c>
      <c r="CE15" s="322" t="str">
        <f>IF($I$35="","",$E$35&amp;$I$35&amp;$K$35&amp;TEXT($L$36,"[h]:mm"))&amp;IF($I$37="","",$E$37&amp;$I$37&amp;$K$37&amp;TEXT($L$38,"[h]:mm"))&amp;IF($I$39="","",$E$39&amp;$I$39&amp;$K$39&amp;TEXT($L$40,"[h]:mm"))&amp;IF($I$41="","",$E$41&amp;$I$41&amp;$K$41&amp;TEXT($L$42,"[h]:mm"))&amp;IF($I$43="","",$E$43&amp;$I$43&amp;$K$43&amp;TEXT($L$44,"[h]:mm"))</f>
        <v/>
      </c>
      <c r="CF15" s="322" t="str">
        <f>IF($O$35="","",$E$35&amp;$O$35&amp;$Q$35&amp;TEXT($R$36,"[h]:mm"))&amp;IF($O$37="","",$E$37&amp;$O$37&amp;$Q$37&amp;TEXT($R$38,"[h]:mm"))&amp;IF($O$39="","",$E$39&amp;$O$39&amp;$Q$39&amp;TEXT($R$40,"[h]:mm"))&amp;IF($O$41="","",$E$41&amp;$O$41&amp;$Q$41&amp;TEXT($R$42,"[h]:mm"))&amp;IF($O$43="","",$E$43&amp;$O$43&amp;$Q$43&amp;TEXT($R$44,"[h]:mm"))</f>
        <v/>
      </c>
      <c r="CG15" s="322" t="str">
        <f>IF($U$35="","",$E$35&amp;$U$35&amp;$W$35&amp;TEXT($X$36,"[h]:mm"))&amp;IF($U$37="","",$E$37&amp;$U$37&amp;$W$37&amp;TEXT($X$38,"[h]:mm"))&amp;IF($U$39="","",$E$39&amp;$U$39&amp;$W$39&amp;TEXT($X$40,"[h]:mm"))&amp;IF($U$41="","",$E$41&amp;$U$41&amp;$W$41&amp;TEXT($X$42,"[h]:mm"))&amp;IF($U$43="","",$E$43&amp;$U$43&amp;$W$43&amp;TEXT($X$44,"[h]:mm"))</f>
        <v/>
      </c>
      <c r="CH15" s="322" t="str">
        <f>IF($AA$35="","",$E$35&amp;$AA$35&amp;$AC$35&amp;TEXT($AD$36,"[h]:mm"))&amp;IF($AA$37="","",$E$37&amp;$AA$37&amp;$AC$37&amp;TEXT($AD$38,"[h]:mm"))&amp;IF($AA$39="","",$E$39&amp;$AA$39&amp;$AC$39&amp;TEXT($AD$40,"[h]:mm"))&amp;IF($AA$41="","",$E$41&amp;$AA$41&amp;$AC$41&amp;TEXT($AD$42,"[h]:mm"))&amp;IF($AA$43="","",$E$43&amp;$AA$43&amp;$AC$43&amp;TEXT($AD$44,"[h]:mm"))</f>
        <v/>
      </c>
      <c r="CI15" s="322" t="str">
        <f>IF($AG$35="","",$E$35&amp;$AG$35&amp;$AI$35&amp;TEXT($AJ$36,"[h]:mm"))&amp;IF($AG$37="","",$E$37&amp;$AG$37&amp;$AI$37&amp;TEXT($AJ$38,"[h]:mm"))&amp;IF($AG$39="","",$E$39&amp;$AG$39&amp;$AI$39&amp;TEXT($AJ$40,"[h]:mm"))&amp;IF($AG$41="","",$E$41&amp;$AG$41&amp;$AI$41&amp;TEXT($AJ$42,"[h]:mm"))&amp;IF($AG$43="","",$E$43&amp;$AG$43&amp;$AI$43&amp;TEXT($AJ$44,"[h]:mm"))</f>
        <v/>
      </c>
    </row>
    <row r="16" spans="1:87" ht="22.9" customHeight="1" thickBot="1">
      <c r="A16" s="634"/>
      <c r="B16" s="624" t="s">
        <v>85</v>
      </c>
      <c r="C16" s="625"/>
      <c r="D16" s="625"/>
      <c r="E16" s="625"/>
      <c r="F16" s="625"/>
      <c r="G16" s="625"/>
      <c r="H16" s="626"/>
      <c r="I16" s="533"/>
      <c r="J16" s="534"/>
      <c r="K16" s="534"/>
      <c r="L16" s="534"/>
      <c r="M16" s="627" t="s">
        <v>84</v>
      </c>
      <c r="N16" s="628"/>
      <c r="O16" s="533"/>
      <c r="P16" s="534"/>
      <c r="Q16" s="534"/>
      <c r="R16" s="534"/>
      <c r="S16" s="627" t="s">
        <v>84</v>
      </c>
      <c r="T16" s="628"/>
      <c r="U16" s="533"/>
      <c r="V16" s="534"/>
      <c r="W16" s="534"/>
      <c r="X16" s="534"/>
      <c r="Y16" s="627" t="s">
        <v>84</v>
      </c>
      <c r="Z16" s="628"/>
      <c r="AA16" s="533"/>
      <c r="AB16" s="534"/>
      <c r="AC16" s="534"/>
      <c r="AD16" s="534"/>
      <c r="AE16" s="627" t="s">
        <v>84</v>
      </c>
      <c r="AF16" s="628"/>
      <c r="AG16" s="711"/>
      <c r="AH16" s="712"/>
      <c r="AI16" s="712"/>
      <c r="AJ16" s="712"/>
      <c r="AK16" s="627" t="s">
        <v>84</v>
      </c>
      <c r="AL16" s="628"/>
      <c r="AO16" s="705"/>
      <c r="AP16" s="709"/>
      <c r="AQ16" s="613"/>
      <c r="AR16" s="598"/>
      <c r="AS16" s="560" t="s">
        <v>97</v>
      </c>
      <c r="AT16" s="555"/>
      <c r="AU16" s="555"/>
      <c r="AV16" s="556"/>
      <c r="AW16" s="499"/>
      <c r="AX16" s="500"/>
      <c r="AY16" s="501" t="s">
        <v>98</v>
      </c>
      <c r="AZ16" s="502" t="s">
        <v>90</v>
      </c>
      <c r="BA16" s="503"/>
      <c r="BB16" s="504"/>
      <c r="BC16" s="499"/>
      <c r="BD16" s="500"/>
      <c r="BE16" s="501" t="s">
        <v>98</v>
      </c>
      <c r="BF16" s="502" t="s">
        <v>90</v>
      </c>
      <c r="BG16" s="503"/>
      <c r="BH16" s="504"/>
      <c r="BI16" s="499"/>
      <c r="BJ16" s="500"/>
      <c r="BK16" s="501" t="s">
        <v>98</v>
      </c>
      <c r="BL16" s="502" t="s">
        <v>90</v>
      </c>
      <c r="BM16" s="503"/>
      <c r="BN16" s="504"/>
      <c r="BO16" s="499"/>
      <c r="BP16" s="500"/>
      <c r="BQ16" s="501" t="s">
        <v>98</v>
      </c>
      <c r="BR16" s="502" t="s">
        <v>90</v>
      </c>
      <c r="BS16" s="503"/>
      <c r="BT16" s="504"/>
      <c r="BU16" s="499"/>
      <c r="BV16" s="500"/>
      <c r="BW16" s="501" t="s">
        <v>98</v>
      </c>
      <c r="BX16" s="502" t="s">
        <v>90</v>
      </c>
      <c r="BY16" s="503"/>
      <c r="BZ16" s="504"/>
      <c r="CD16" s="29" t="s">
        <v>304</v>
      </c>
      <c r="CE16" s="320" t="str">
        <f>IF($I$45="","",$E$45&amp;$I$45&amp;$K$45&amp;TEXT($L$46,"[h]:mm"))&amp;IF($I$47="","",$E$47&amp;$I$47&amp;$K$47&amp;TEXT($L$48,"[h]:mm"))&amp;IF($I$49="","",$E$49&amp;$I$49&amp;$K$49&amp;TEXT($L$50,"[h]:mm"))&amp;IF($I$51="","",$E$51&amp;$I$51&amp;$K$51&amp;TEXT($L$52,"[h]:mm"))</f>
        <v/>
      </c>
      <c r="CF16" s="320" t="str">
        <f>IF($O$45="","",$E$45&amp;$O$45&amp;$Q$45&amp;TEXT($R$46,"[h]:mm"))&amp;IF($O$47="","",$E$47&amp;$O$47&amp;$Q$47&amp;TEXT($R$48,"[h]:mm"))&amp;IF($O$49="","",$E$49&amp;$O$49&amp;$Q$49&amp;TEXT($R$50,"[h]:mm"))&amp;IF($O$51="","",$E$51&amp;$O$51&amp;$Q$51&amp;TEXT($R$52,"[h]:mm"))</f>
        <v/>
      </c>
      <c r="CG16" s="320" t="str">
        <f>IF($U$45="","",$E$45&amp;$U$45&amp;$W$45&amp;TEXT($X$46,"[h]:mm"))&amp;IF($U$47="","",$E$47&amp;$U$47&amp;$W$47&amp;TEXT($X$48,"[h]:mm"))&amp;IF($U$49="","",$E$49&amp;$U$49&amp;$W$49&amp;TEXT($X$50,"[h]:mm"))&amp;IF($U$51="","",$E$51&amp;$U$51&amp;$W$51&amp;TEXT($X$52,"[h]:mm"))</f>
        <v/>
      </c>
      <c r="CH16" s="320" t="str">
        <f>IF($AA$45="","",$E$45&amp;$AA$45&amp;$AC$45&amp;TEXT($AD$46,"[h]:mm"))&amp;IF($AA$47="","",$E$47&amp;$AA$47&amp;$AC$47&amp;TEXT($AD$48,"[h]:mm"))&amp;IF($AA$49="","",$E$49&amp;$AA$49&amp;$AC$49&amp;TEXT($AD$50,"[h]:mm"))&amp;IF($AA$51="","",$E$51&amp;$AA$51&amp;$AC$51&amp;TEXT($AD$52,"[h]:mm"))</f>
        <v/>
      </c>
      <c r="CI16" s="320" t="str">
        <f>IF($AG$45="","",$E$45&amp;$AG$45&amp;$AI$45&amp;TEXT($AJ$46,"[h]:mm"))&amp;IF($AG$47="","",$E$47&amp;$AG$47&amp;$AI$47&amp;TEXT($AJ$48,"[h]:mm"))&amp;IF($AG$49="","",$E$49&amp;$AG$49&amp;$AI$49&amp;TEXT($AJ$50,"[h]:mm"))&amp;IF($AG$51="","",$E$51&amp;$AG$51&amp;$AI$51&amp;TEXT($AJ$52,"[h]:mm"))</f>
        <v/>
      </c>
    </row>
    <row r="17" spans="1:87" ht="22.9" customHeight="1">
      <c r="A17" s="638" t="s">
        <v>154</v>
      </c>
      <c r="B17" s="642" t="s">
        <v>86</v>
      </c>
      <c r="C17" s="643"/>
      <c r="D17" s="644"/>
      <c r="E17" s="657" t="s">
        <v>87</v>
      </c>
      <c r="F17" s="657"/>
      <c r="G17" s="657"/>
      <c r="H17" s="658"/>
      <c r="I17" s="651"/>
      <c r="J17" s="652"/>
      <c r="K17" s="652"/>
      <c r="L17" s="652"/>
      <c r="M17" s="652"/>
      <c r="N17" s="653"/>
      <c r="O17" s="651"/>
      <c r="P17" s="652"/>
      <c r="Q17" s="652"/>
      <c r="R17" s="652"/>
      <c r="S17" s="652"/>
      <c r="T17" s="653"/>
      <c r="U17" s="651"/>
      <c r="V17" s="652"/>
      <c r="W17" s="652"/>
      <c r="X17" s="652"/>
      <c r="Y17" s="652"/>
      <c r="Z17" s="653"/>
      <c r="AA17" s="651"/>
      <c r="AB17" s="652"/>
      <c r="AC17" s="652"/>
      <c r="AD17" s="652"/>
      <c r="AE17" s="652"/>
      <c r="AF17" s="653"/>
      <c r="AG17" s="651"/>
      <c r="AH17" s="652"/>
      <c r="AI17" s="652"/>
      <c r="AJ17" s="652"/>
      <c r="AK17" s="652"/>
      <c r="AL17" s="653"/>
      <c r="AO17" s="705"/>
      <c r="AP17" s="709"/>
      <c r="AQ17" s="613"/>
      <c r="AR17" s="598"/>
      <c r="AS17" s="557"/>
      <c r="AT17" s="558"/>
      <c r="AU17" s="558"/>
      <c r="AV17" s="559"/>
      <c r="AW17" s="499"/>
      <c r="AX17" s="500"/>
      <c r="AY17" s="501"/>
      <c r="AZ17" s="496"/>
      <c r="BA17" s="497"/>
      <c r="BB17" s="498"/>
      <c r="BC17" s="499"/>
      <c r="BD17" s="500"/>
      <c r="BE17" s="501"/>
      <c r="BF17" s="496"/>
      <c r="BG17" s="497"/>
      <c r="BH17" s="498"/>
      <c r="BI17" s="499"/>
      <c r="BJ17" s="500"/>
      <c r="BK17" s="501"/>
      <c r="BL17" s="496"/>
      <c r="BM17" s="497"/>
      <c r="BN17" s="498"/>
      <c r="BO17" s="499"/>
      <c r="BP17" s="500"/>
      <c r="BQ17" s="501"/>
      <c r="BR17" s="496"/>
      <c r="BS17" s="497"/>
      <c r="BT17" s="498"/>
      <c r="BU17" s="499"/>
      <c r="BV17" s="500"/>
      <c r="BW17" s="501"/>
      <c r="BX17" s="496"/>
      <c r="BY17" s="497"/>
      <c r="BZ17" s="498"/>
      <c r="CD17" s="29" t="s">
        <v>370</v>
      </c>
      <c r="CE17" s="320" t="str">
        <f>IF($AW$14="","",$AS$14&amp;$AW$14&amp;$AY$14&amp;TEXT($AZ$15,"[h]:mm"))&amp;IF($AW$16="","",$AS$16&amp;$AW$16&amp;$AY$16&amp;TEXT($AZ$17,"[h]:mm"))&amp;IF($AW$18="","",$AS$18&amp;$AW$18&amp;$AY$18&amp;TEXT($AZ$19,"[h]:mm"))&amp;IF($AW$20="","",$AS$20&amp;$AW$20&amp;$AY$20&amp;TEXT($AZ$21,"[h]:mm"))&amp;IF($AW$22="","",$AS$22&amp;$AW$22&amp;$AY$22&amp;TEXT($AZ$23,"[h]:mm"))</f>
        <v/>
      </c>
      <c r="CF17" s="320" t="str">
        <f>IF($BC$14="","",$AS$14&amp;$BC$14&amp;$BE$14&amp;TEXT($BF$15,"[h]:mm"))&amp;IF($BC$16="","",$AS$16&amp;$BC$16&amp;$BE$16&amp;TEXT($BF$17,"[h]:mm"))&amp;IF($BC$18="","",$AS$18&amp;$BC$18&amp;$BE$18&amp;TEXT($BF$19,"[h]:mm"))&amp;IF($BC$20="","",$AS$20&amp;$BC$20&amp;$BE$20&amp;TEXT($BF$21,"[h]:mm"))&amp;IF($BC$22="","",$AS$22&amp;$BC$22&amp;$BE$22&amp;TEXT($BF$23,"[h]:mm"))</f>
        <v/>
      </c>
      <c r="CG17" s="320" t="str">
        <f>IF($BI$14="","",$AS$14&amp;$BI$14&amp;$BK$14&amp;TEXT($BL$15,"[h]:mm"))&amp;IF($BI$16="","",$AS$16&amp;$BI$16&amp;$BK$16&amp;TEXT($BL$17,"[h]:mm"))&amp;IF($BI$18="","",$AS$18&amp;$BI$18&amp;$BK$18&amp;TEXT($BL$19,"[h]:mm"))&amp;IF($BI$20="","",$AS$20&amp;$BI$20&amp;$BK$20&amp;TEXT($BL$21,"[h]:mm"))&amp;IF($BI$22="","",$AS$22&amp;$BI$22&amp;$BK$22&amp;TEXT($BL$23,"[h]:mm"))</f>
        <v/>
      </c>
      <c r="CH17" s="320" t="str">
        <f>IF($BO$14="","",$AS$14&amp;$BO$14&amp;$BQ$14&amp;TEXT($BR$15,"[h]:mm"))&amp;IF($BO$16="","",$AS$16&amp;$BO$16&amp;$BQ$16&amp;TEXT($BR$17,"[h]:mm"))&amp;IF($BO$18="","",$AS$18&amp;$BO$18&amp;$BQ$18&amp;TEXT($BR$19,"[h]:mm"))&amp;IF($BO$20="","",$AS$20&amp;$BO$20&amp;$BQ$20&amp;TEXT($BR$21,"[h]:mm"))&amp;IF($BO$22="","",$AS$22&amp;$BO$22&amp;$BQ$22&amp;TEXT($BR$23,"[h]:mm"))</f>
        <v/>
      </c>
      <c r="CI17" s="320" t="str">
        <f>IF($BU$14="","",$AS$14&amp;$BU$14&amp;$BW$14&amp;TEXT($BX$15,"[h]:mm"))&amp;IF($BU$16="","",$AS$16&amp;$BU$16&amp;$BW$16&amp;TEXT($BX$17,"[h]:mm"))&amp;IF($BU$18="","",$AS$18&amp;$BU$18&amp;$BW$18&amp;TEXT($BX$19,"[h]:mm"))&amp;IF($BU$20="","",$AS$20&amp;$BU$20&amp;$BW$20&amp;TEXT($BX$21,"[h]:mm"))&amp;IF($BU$22="","",$AS$22&amp;$BU$22&amp;$BW$22&amp;TEXT($BX$23,"[h]:mm"))</f>
        <v/>
      </c>
    </row>
    <row r="18" spans="1:87" ht="22.9" customHeight="1">
      <c r="A18" s="639"/>
      <c r="B18" s="645"/>
      <c r="C18" s="646"/>
      <c r="D18" s="647"/>
      <c r="E18" s="657" t="s">
        <v>88</v>
      </c>
      <c r="F18" s="657"/>
      <c r="G18" s="657"/>
      <c r="H18" s="658"/>
      <c r="I18" s="561"/>
      <c r="J18" s="562"/>
      <c r="K18" s="562"/>
      <c r="L18" s="562"/>
      <c r="M18" s="563" t="s">
        <v>89</v>
      </c>
      <c r="N18" s="564"/>
      <c r="O18" s="561"/>
      <c r="P18" s="562"/>
      <c r="Q18" s="562"/>
      <c r="R18" s="562"/>
      <c r="S18" s="563" t="s">
        <v>89</v>
      </c>
      <c r="T18" s="564"/>
      <c r="U18" s="561"/>
      <c r="V18" s="562"/>
      <c r="W18" s="562"/>
      <c r="X18" s="562"/>
      <c r="Y18" s="563" t="s">
        <v>89</v>
      </c>
      <c r="Z18" s="564"/>
      <c r="AA18" s="561"/>
      <c r="AB18" s="562"/>
      <c r="AC18" s="562"/>
      <c r="AD18" s="562"/>
      <c r="AE18" s="563" t="s">
        <v>89</v>
      </c>
      <c r="AF18" s="564"/>
      <c r="AG18" s="561"/>
      <c r="AH18" s="562"/>
      <c r="AI18" s="562"/>
      <c r="AJ18" s="562"/>
      <c r="AK18" s="563" t="s">
        <v>89</v>
      </c>
      <c r="AL18" s="564"/>
      <c r="AO18" s="705"/>
      <c r="AP18" s="709"/>
      <c r="AQ18" s="613"/>
      <c r="AR18" s="598"/>
      <c r="AS18" s="560" t="s">
        <v>101</v>
      </c>
      <c r="AT18" s="555"/>
      <c r="AU18" s="555"/>
      <c r="AV18" s="556"/>
      <c r="AW18" s="499"/>
      <c r="AX18" s="500"/>
      <c r="AY18" s="501" t="s">
        <v>98</v>
      </c>
      <c r="AZ18" s="502" t="s">
        <v>90</v>
      </c>
      <c r="BA18" s="503"/>
      <c r="BB18" s="504"/>
      <c r="BC18" s="499"/>
      <c r="BD18" s="500"/>
      <c r="BE18" s="501" t="s">
        <v>98</v>
      </c>
      <c r="BF18" s="502" t="s">
        <v>90</v>
      </c>
      <c r="BG18" s="503"/>
      <c r="BH18" s="504"/>
      <c r="BI18" s="499"/>
      <c r="BJ18" s="500"/>
      <c r="BK18" s="501" t="s">
        <v>98</v>
      </c>
      <c r="BL18" s="502" t="s">
        <v>90</v>
      </c>
      <c r="BM18" s="503"/>
      <c r="BN18" s="504"/>
      <c r="BO18" s="499"/>
      <c r="BP18" s="500"/>
      <c r="BQ18" s="501" t="s">
        <v>98</v>
      </c>
      <c r="BR18" s="502" t="s">
        <v>90</v>
      </c>
      <c r="BS18" s="503"/>
      <c r="BT18" s="504"/>
      <c r="BU18" s="499"/>
      <c r="BV18" s="500"/>
      <c r="BW18" s="501" t="s">
        <v>98</v>
      </c>
      <c r="BX18" s="502" t="s">
        <v>90</v>
      </c>
      <c r="BY18" s="503"/>
      <c r="BZ18" s="504"/>
      <c r="CD18" s="29" t="s">
        <v>371</v>
      </c>
      <c r="CE18" s="320" t="str">
        <f>IF($AW$24="","",$AS$24&amp;$AW$24&amp;$AY$24&amp;TEXT($AZ$25,"[h]:mm"))&amp;IF($AW$26="","",$AS$26&amp;$AW$26&amp;$AY$26&amp;TEXT($AZ$27,"[h]:mm"))&amp;IF($AW$28="","",$AS$28&amp;$AW$28&amp;$AY$28&amp;TEXT($AZ$29,"[h]:mm"))&amp;IF($AW$30="","",$AS$30&amp;$AW$30&amp;$AY$30&amp;TEXT($AZ$31,"[h]:mm"))&amp;IF($AW$32="","",$AS$32&amp;$AW$32&amp;$AY$32&amp;TEXT($AZ$33,"[h]:mm"))</f>
        <v/>
      </c>
      <c r="CF18" s="320" t="str">
        <f>IF($BC$24="","",$AS$24&amp;$BC$24&amp;$BE$24&amp;TEXT($BF$25,"[h]:mm"))&amp;IF($BC$26="","",$AS$26&amp;$BC$26&amp;$BE$26&amp;TEXT($BF$27,"[h]:mm"))&amp;IF($BC$28="","",$AS$28&amp;$BC$28&amp;$BE$28&amp;TEXT($BF$29,"[h]:mm"))&amp;IF($BC$30="","",$AS$30&amp;$BC$30&amp;$BE$30&amp;TEXT($BF$31,"[h]:mm"))&amp;IF($BC$32="","",$AS$32&amp;$BC$32&amp;$BE$32&amp;TEXT($BF$33,"[h]:mm"))</f>
        <v/>
      </c>
      <c r="CG18" s="320" t="str">
        <f>IF($BI$24="","",$AS$24&amp;$BI$24&amp;$BK$24&amp;TEXT($BL$25,"[h]:mm"))&amp;IF($BI$26="","",$AS$26&amp;$BI$26&amp;$BK$26&amp;TEXT($BL$27,"[h]:mm"))&amp;IF($BI$28="","",$AS$28&amp;$BI$28&amp;$BK$28&amp;TEXT($BL$29,"[h]:mm"))&amp;IF($BI$30="","",$AS$30&amp;$BI$30&amp;$BK$30&amp;TEXT($BL$31,"[h]:mm"))&amp;IF($BI$32="","",$AS$32&amp;$BI$32&amp;$BK$32&amp;TEXT($BL$33,"[h]:mm"))</f>
        <v/>
      </c>
      <c r="CH18" s="320" t="str">
        <f>IF($BO$24="","",$AS$24&amp;$BO$24&amp;$BQ$24&amp;TEXT($BR$25,"[h]:mm"))&amp;IF($BO$26="","",$AS$26&amp;$BO$26&amp;$BQ$26&amp;TEXT($BR$27,"[h]:mm"))&amp;IF($BO$28="","",$AS$28&amp;$BO$28&amp;$BQ$28&amp;TEXT($BR$29,"[h]:mm"))&amp;IF($BO$30="","",$AS$30&amp;$BO$30&amp;$BQ$30&amp;TEXT($BR$31,"[h]:mm"))&amp;IF($BO$32="","",$AS$32&amp;$BO$32&amp;$BQ$32&amp;TEXT($BR$33,"[h]:mm"))</f>
        <v/>
      </c>
      <c r="CI18" s="320" t="str">
        <f>IF($BU$24="","",$AS$24&amp;$BU$24&amp;$BW$24&amp;TEXT($BX$25,"[h]:mm"))&amp;IF($BU$26="","",$AS$26&amp;$BU$26&amp;$BW$26&amp;TEXT($BX$27,"[h]:mm"))&amp;IF($BU$28="","",$AS$28&amp;$BU$28&amp;$BW$28&amp;TEXT($BX$29,"[h]:mm"))&amp;IF($BU$30="","",$AS$30&amp;$BU$30&amp;$BW$30&amp;TEXT($BX$31,"[h]:mm"))&amp;IF($BU$32="","",$AS$32&amp;$BU$32&amp;$BW$32&amp;TEXT($BX$33,"[h]:mm"))</f>
        <v/>
      </c>
    </row>
    <row r="19" spans="1:87" ht="22.9" customHeight="1" thickBot="1">
      <c r="A19" s="639"/>
      <c r="B19" s="648"/>
      <c r="C19" s="649"/>
      <c r="D19" s="650"/>
      <c r="E19" s="654" t="s">
        <v>267</v>
      </c>
      <c r="F19" s="655"/>
      <c r="G19" s="655"/>
      <c r="H19" s="656"/>
      <c r="I19" s="701" t="str">
        <f>IF(I17="","","屋外炊事場")</f>
        <v/>
      </c>
      <c r="J19" s="702"/>
      <c r="K19" s="703"/>
      <c r="L19" s="699"/>
      <c r="M19" s="699"/>
      <c r="N19" s="700"/>
      <c r="O19" s="701" t="str">
        <f>IF(O17="","","屋外炊事場")</f>
        <v/>
      </c>
      <c r="P19" s="702"/>
      <c r="Q19" s="703"/>
      <c r="R19" s="699"/>
      <c r="S19" s="699"/>
      <c r="T19" s="700"/>
      <c r="U19" s="701" t="str">
        <f>IF(U17="","","屋外炊事場")</f>
        <v/>
      </c>
      <c r="V19" s="702"/>
      <c r="W19" s="703"/>
      <c r="X19" s="699"/>
      <c r="Y19" s="699"/>
      <c r="Z19" s="700"/>
      <c r="AA19" s="701" t="str">
        <f>IF(AA17="","","屋外炊事場")</f>
        <v/>
      </c>
      <c r="AB19" s="702"/>
      <c r="AC19" s="703"/>
      <c r="AD19" s="699"/>
      <c r="AE19" s="699"/>
      <c r="AF19" s="700"/>
      <c r="AG19" s="701" t="str">
        <f>IF(AG17="","","屋外炊事場")</f>
        <v/>
      </c>
      <c r="AH19" s="702"/>
      <c r="AI19" s="703"/>
      <c r="AJ19" s="699"/>
      <c r="AK19" s="699"/>
      <c r="AL19" s="700"/>
      <c r="AO19" s="705"/>
      <c r="AP19" s="709"/>
      <c r="AQ19" s="613"/>
      <c r="AR19" s="598"/>
      <c r="AS19" s="557"/>
      <c r="AT19" s="558"/>
      <c r="AU19" s="558"/>
      <c r="AV19" s="559"/>
      <c r="AW19" s="499"/>
      <c r="AX19" s="500"/>
      <c r="AY19" s="501"/>
      <c r="AZ19" s="496"/>
      <c r="BA19" s="497"/>
      <c r="BB19" s="498"/>
      <c r="BC19" s="499"/>
      <c r="BD19" s="500"/>
      <c r="BE19" s="501"/>
      <c r="BF19" s="496"/>
      <c r="BG19" s="497"/>
      <c r="BH19" s="498"/>
      <c r="BI19" s="499"/>
      <c r="BJ19" s="500"/>
      <c r="BK19" s="501"/>
      <c r="BL19" s="496"/>
      <c r="BM19" s="497"/>
      <c r="BN19" s="498"/>
      <c r="BO19" s="499"/>
      <c r="BP19" s="500"/>
      <c r="BQ19" s="501"/>
      <c r="BR19" s="496"/>
      <c r="BS19" s="497"/>
      <c r="BT19" s="498"/>
      <c r="BU19" s="499"/>
      <c r="BV19" s="500"/>
      <c r="BW19" s="501"/>
      <c r="BX19" s="496"/>
      <c r="BY19" s="497"/>
      <c r="BZ19" s="498"/>
      <c r="CD19" s="29" t="s">
        <v>374</v>
      </c>
      <c r="CE19" s="320" t="str">
        <f>IF($AW$34="","",$AS$34&amp;$AW$34&amp;$AY$34&amp;TEXT($AZ$35,"[h]:mm"))&amp;IF($AW$36="","",$AS$36&amp;$AW$36&amp;$AY$36&amp;TEXT($AZ$37,"[h]:mm"))&amp;IF($AW$38="","",$AS$38&amp;$AW$38&amp;$AY$38&amp;TEXT($AZ$39,"[h]:mm"))&amp;IF($AW$40="","",$AS$40&amp;$AW$40&amp;$AY$40&amp;TEXT($AZ$41,"[h]:mm"))&amp;IF($AW$42="","",$AS$42&amp;$AW$42&amp;$AY$42&amp;TEXT($AZ$43,"[h]:mm"))&amp;IF($AW$44="","",$AS$44&amp;$AW$44&amp;$AY$44&amp;TEXT($AZ$45,"[h]:mm"))</f>
        <v/>
      </c>
      <c r="CF19" s="320" t="str">
        <f>IF($BC$34="","",$AS$34&amp;$BC$34&amp;$BE$34&amp;TEXT($BF$35,"[h]:mm"))&amp;IF($BC$36="","",$AS$36&amp;$BC$36&amp;$BE$36&amp;TEXT($BF$37,"[h]:mm"))&amp;IF($BC$38="","",$AS$38&amp;$BC$38&amp;$BE$38&amp;TEXT($BF$39,"[h]:mm"))&amp;IF($BC$40="","",$AS$40&amp;$BC$40&amp;$BE$40&amp;TEXT($BF$41,"[h]:mm"))&amp;IF($BC$42="","",$AS$42&amp;$BC$42&amp;$BE$42&amp;TEXT($BF$43,"[h]:mm"))&amp;IF($BC$44="","",$AS$44&amp;$BC$44&amp;$BE$44&amp;TEXT($BF$45,"[h]:mm"))</f>
        <v/>
      </c>
      <c r="CG19" s="320" t="str">
        <f>IF($BI$34="","",$AS$34&amp;$BI$34&amp;$BK$34&amp;TEXT($BL$35,"[h]:mm"))&amp;IF($BI$36="","",$AS$36&amp;$BI$36&amp;$BK$36&amp;TEXT($BL$37,"[h]:mm"))&amp;IF($BI$38="","",$AS$38&amp;$BI$38&amp;$BK$38&amp;TEXT($BL$39,"[h]:mm"))&amp;IF($BI$40="","",$AS$40&amp;$BI$40&amp;$BK$40&amp;TEXT($BL$41,"[h]:mm"))&amp;IF($BI$42="","",$AS$42&amp;$BI$42&amp;$BK$42&amp;TEXT($BL$43,"[h]:mm"))&amp;IF($BI$44="","",$AS$44&amp;$BI$44&amp;$BK$44&amp;TEXT($BL$45,"[h]:mm"))</f>
        <v/>
      </c>
      <c r="CH19" s="320" t="str">
        <f>IF($BO$34="","",$AS$34&amp;$BO$34&amp;$BQ$34&amp;TEXT($BR$35,"[h]:mm"))&amp;IF($BO$36="","",$AS$36&amp;$BO$36&amp;$BQ$36&amp;TEXT($BR$37,"[h]:mm"))&amp;IF($BO$38="","",$AS$38&amp;$BO$38&amp;$BQ$38&amp;TEXT($BR$39,"[h]:mm"))&amp;IF($BO$40="","",$AS$40&amp;$BO$40&amp;$BQ$40&amp;TEXT($BR$41,"[h]:mm"))&amp;IF($BO$42="","",$AS$42&amp;$BO$42&amp;$BQ$42&amp;TEXT($BR$43,"[h]:mm"))&amp;IF($BO$44="","",$AS$44&amp;$BO$44&amp;$BQ$44&amp;TEXT($BR$45,"[h]:mm"))</f>
        <v/>
      </c>
      <c r="CI19" s="320" t="str">
        <f>IF($BU$34="","",$AS$34&amp;$BU$34&amp;$BW$34&amp;TEXT($BX$35,"[h]:mm"))&amp;IF($BU$36="","",$AS$36&amp;$BU$36&amp;$BW$36&amp;TEXT($BX$37,"[h]:mm"))&amp;IF($BU$38="","",$AS$38&amp;$BU$38&amp;$BW$38&amp;TEXT($BX$39,"[h]:mm"))&amp;IF($BU$40="","",$AS$40&amp;$BU$40&amp;$BW$40&amp;TEXT($BX$41,"[h]:mm"))&amp;IF($BU$42="","",$AS$42&amp;$BU$42&amp;$BW$42&amp;TEXT($BX$43,"[h]:mm"))&amp;IF($BU$44="","",$AS$44&amp;$BU$44&amp;$BW$44&amp;TEXT($BX$45,"[h]:mm"))</f>
        <v/>
      </c>
    </row>
    <row r="20" spans="1:87" ht="22.9" customHeight="1">
      <c r="A20" s="639"/>
      <c r="B20" s="642" t="s">
        <v>358</v>
      </c>
      <c r="C20" s="643"/>
      <c r="D20" s="644"/>
      <c r="E20" s="657" t="s">
        <v>87</v>
      </c>
      <c r="F20" s="657"/>
      <c r="G20" s="657"/>
      <c r="H20" s="658"/>
      <c r="I20" s="651"/>
      <c r="J20" s="652"/>
      <c r="K20" s="652"/>
      <c r="L20" s="652"/>
      <c r="M20" s="652"/>
      <c r="N20" s="653"/>
      <c r="O20" s="651"/>
      <c r="P20" s="652"/>
      <c r="Q20" s="652"/>
      <c r="R20" s="652"/>
      <c r="S20" s="652"/>
      <c r="T20" s="653"/>
      <c r="U20" s="651"/>
      <c r="V20" s="652"/>
      <c r="W20" s="652"/>
      <c r="X20" s="652"/>
      <c r="Y20" s="652"/>
      <c r="Z20" s="653"/>
      <c r="AA20" s="651"/>
      <c r="AB20" s="652"/>
      <c r="AC20" s="652"/>
      <c r="AD20" s="652"/>
      <c r="AE20" s="652"/>
      <c r="AF20" s="653"/>
      <c r="AG20" s="651"/>
      <c r="AH20" s="652"/>
      <c r="AI20" s="652"/>
      <c r="AJ20" s="652"/>
      <c r="AK20" s="652"/>
      <c r="AL20" s="653"/>
      <c r="AO20" s="705"/>
      <c r="AP20" s="709"/>
      <c r="AQ20" s="613"/>
      <c r="AR20" s="598"/>
      <c r="AS20" s="560" t="s">
        <v>100</v>
      </c>
      <c r="AT20" s="555"/>
      <c r="AU20" s="555"/>
      <c r="AV20" s="556"/>
      <c r="AW20" s="499"/>
      <c r="AX20" s="500"/>
      <c r="AY20" s="501" t="s">
        <v>98</v>
      </c>
      <c r="AZ20" s="502" t="s">
        <v>90</v>
      </c>
      <c r="BA20" s="503"/>
      <c r="BB20" s="504"/>
      <c r="BC20" s="499"/>
      <c r="BD20" s="500"/>
      <c r="BE20" s="501" t="s">
        <v>98</v>
      </c>
      <c r="BF20" s="502" t="s">
        <v>90</v>
      </c>
      <c r="BG20" s="503"/>
      <c r="BH20" s="504"/>
      <c r="BI20" s="499"/>
      <c r="BJ20" s="500"/>
      <c r="BK20" s="501" t="s">
        <v>98</v>
      </c>
      <c r="BL20" s="502" t="s">
        <v>90</v>
      </c>
      <c r="BM20" s="503"/>
      <c r="BN20" s="504"/>
      <c r="BO20" s="499"/>
      <c r="BP20" s="500"/>
      <c r="BQ20" s="501" t="s">
        <v>98</v>
      </c>
      <c r="BR20" s="502" t="s">
        <v>90</v>
      </c>
      <c r="BS20" s="503"/>
      <c r="BT20" s="504"/>
      <c r="BU20" s="499"/>
      <c r="BV20" s="500"/>
      <c r="BW20" s="501" t="s">
        <v>98</v>
      </c>
      <c r="BX20" s="502" t="s">
        <v>90</v>
      </c>
      <c r="BY20" s="503"/>
      <c r="BZ20" s="504"/>
      <c r="CD20" s="29" t="s">
        <v>366</v>
      </c>
      <c r="CE20" s="320" t="str">
        <f>IF($AW$46="","",$AS$46&amp;$AW$46&amp;$AY$46&amp;TEXT($AZ$47,"[h]:mm"))&amp;IF($AW$48="","",$AS$48&amp;$AW$48&amp;$AY$48&amp;TEXT($AZ$49,"[h]:mm"))</f>
        <v/>
      </c>
      <c r="CF20" s="320" t="str">
        <f>IF($BC$46="","",$AS$46&amp;$BC$46&amp;$BE$46&amp;TEXT($BF$47,"[h]:mm"))&amp;IF($BC$48="","",$AS$48&amp;$BC$48&amp;$BE$48&amp;TEXT($BF$49,"[h]:mm"))</f>
        <v/>
      </c>
      <c r="CG20" s="320" t="str">
        <f>IF($BI$46="","",$AS$46&amp;$BI$46&amp;$BK$46&amp;TEXT($BL$47,"[h]:mm"))&amp;IF($BI$48="","",$AS$48&amp;$BI$48&amp;$BK$48&amp;TEXT($BL$49,"[h]:mm"))</f>
        <v/>
      </c>
      <c r="CH20" s="320" t="str">
        <f>IF($BO$46="","",$AS$46&amp;$BO$46&amp;$BQ$46&amp;TEXT($BR$47,"[h]:mm"))&amp;IF($BO$48="","",$AS$48&amp;$BO$48&amp;$BQ$48&amp;TEXT($BR$49,"[h]:mm"))</f>
        <v/>
      </c>
      <c r="CI20" s="320" t="str">
        <f>IF($BU$46="","",$AS$46&amp;$BU$46&amp;$BW$46&amp;TEXT($BX$47,"[h]:mm"))&amp;IF($BU$48="","",$AS$48&amp;$BU$48&amp;$BW$48&amp;TEXT($BX$49,"[h]:mm"))</f>
        <v/>
      </c>
    </row>
    <row r="21" spans="1:87" ht="22.9" customHeight="1" thickBot="1">
      <c r="A21" s="639"/>
      <c r="B21" s="645"/>
      <c r="C21" s="646"/>
      <c r="D21" s="647"/>
      <c r="E21" s="657" t="s">
        <v>88</v>
      </c>
      <c r="F21" s="657"/>
      <c r="G21" s="657"/>
      <c r="H21" s="658"/>
      <c r="I21" s="561"/>
      <c r="J21" s="562"/>
      <c r="K21" s="562"/>
      <c r="L21" s="562"/>
      <c r="M21" s="563" t="s">
        <v>89</v>
      </c>
      <c r="N21" s="564"/>
      <c r="O21" s="561"/>
      <c r="P21" s="562"/>
      <c r="Q21" s="562"/>
      <c r="R21" s="562"/>
      <c r="S21" s="563" t="s">
        <v>89</v>
      </c>
      <c r="T21" s="564"/>
      <c r="U21" s="561"/>
      <c r="V21" s="562"/>
      <c r="W21" s="562"/>
      <c r="X21" s="562"/>
      <c r="Y21" s="563" t="s">
        <v>89</v>
      </c>
      <c r="Z21" s="564"/>
      <c r="AA21" s="561"/>
      <c r="AB21" s="562"/>
      <c r="AC21" s="562"/>
      <c r="AD21" s="562"/>
      <c r="AE21" s="563" t="s">
        <v>89</v>
      </c>
      <c r="AF21" s="564"/>
      <c r="AG21" s="561"/>
      <c r="AH21" s="562"/>
      <c r="AI21" s="562"/>
      <c r="AJ21" s="562"/>
      <c r="AK21" s="563" t="s">
        <v>89</v>
      </c>
      <c r="AL21" s="564"/>
      <c r="AO21" s="705"/>
      <c r="AP21" s="709"/>
      <c r="AQ21" s="613"/>
      <c r="AR21" s="598"/>
      <c r="AS21" s="557"/>
      <c r="AT21" s="558"/>
      <c r="AU21" s="558"/>
      <c r="AV21" s="559"/>
      <c r="AW21" s="499"/>
      <c r="AX21" s="500"/>
      <c r="AY21" s="501"/>
      <c r="AZ21" s="496"/>
      <c r="BA21" s="497"/>
      <c r="BB21" s="498"/>
      <c r="BC21" s="499"/>
      <c r="BD21" s="500"/>
      <c r="BE21" s="501"/>
      <c r="BF21" s="496"/>
      <c r="BG21" s="497"/>
      <c r="BH21" s="498"/>
      <c r="BI21" s="499"/>
      <c r="BJ21" s="500"/>
      <c r="BK21" s="501"/>
      <c r="BL21" s="496"/>
      <c r="BM21" s="497"/>
      <c r="BN21" s="498"/>
      <c r="BO21" s="499"/>
      <c r="BP21" s="500"/>
      <c r="BQ21" s="501"/>
      <c r="BR21" s="496"/>
      <c r="BS21" s="497"/>
      <c r="BT21" s="498"/>
      <c r="BU21" s="499"/>
      <c r="BV21" s="500"/>
      <c r="BW21" s="501"/>
      <c r="BX21" s="496"/>
      <c r="BY21" s="497"/>
      <c r="BZ21" s="498"/>
      <c r="CD21" s="29" t="s">
        <v>272</v>
      </c>
      <c r="CE21" s="321" t="str">
        <f>IF($AW$54="","",$AS$54&amp;$AW$54&amp;$AY$54&amp;TEXT($AZ$55,"[h]:mm"))&amp;IF($AW$56="","",$AS$56&amp;$AW$56&amp;$AY$56&amp;TEXT($AZ$57,"[h]:mm"))&amp;IF($AW$58="","",$AS$58&amp;$AW$58&amp;$AY$58&amp;TEXT($AZ$59,"[h]:mm"))&amp;IF($AW$60="","",$AS$60&amp;$AW$60&amp;$AY$60&amp;TEXT($AZ$61,"[h]:mm"))</f>
        <v/>
      </c>
      <c r="CF21" s="321" t="str">
        <f>IF($BC$54="","",$AS$54&amp;$BC$54&amp;$BE$54&amp;TEXT($BF$55,"[h]:mm"))&amp;IF($BC$56="","",$AS$56&amp;$BC$56&amp;$BE$56&amp;TEXT($BF$57,"[h]:mm"))&amp;IF($BC$58="","",$AS$58&amp;$BC$58&amp;$BE$58&amp;TEXT($BF$59,"[h]:mm"))&amp;IF($BC$60="","",$AS$60&amp;$BC$60&amp;$BE$60&amp;TEXT($BF$61,"[h]:mm"))</f>
        <v/>
      </c>
      <c r="CG21" s="321" t="str">
        <f>IF($BI$54="","",$AS$54&amp;$BI$54&amp;$BK$54&amp;TEXT($BL$55,"[h]:mm"))&amp;IF($BI$56="","",$AS$56&amp;$BI$56&amp;$BK$56&amp;TEXT($BL$57,"[h]:mm"))&amp;IF($BI$58="","",$AS$58&amp;$BI$58&amp;$BK$58&amp;TEXT($BL$59,"[h]:mm"))&amp;IF($BI$60="","",$AS$60&amp;$BI$60&amp;$BK$60&amp;TEXT($BL$61,"[h]:mm"))</f>
        <v/>
      </c>
      <c r="CH21" s="321" t="str">
        <f>IF($BO$54="","",$AS$54&amp;$BO$54&amp;$BQ$54&amp;TEXT($BR$55,"[h]:mm"))&amp;IF($BO$56="","",$AS$56&amp;$BO$56&amp;$BQ$56&amp;TEXT($BR$57,"[h]:mm"))&amp;IF($BO$58="","",$AS$58&amp;$BO$58&amp;$BQ$58&amp;TEXT($BR$59,"[h]:mm"))&amp;IF($BO$60="","",$AS$60&amp;$BO$60&amp;$BQ$60&amp;TEXT($BR$61,"[h]:mm"))</f>
        <v/>
      </c>
      <c r="CI21" s="321" t="str">
        <f>IF($BU$54="","",$AS$54&amp;$BU$54&amp;$BW$54&amp;TEXT($BX$55,"[h]:mm"))&amp;IF($BU$56="","",$AS$56&amp;$BU$56&amp;$BW$56&amp;TEXT($BX$57,"[h]:mm"))&amp;IF($BU$58="","",$AS$58&amp;$BU$58&amp;$BW$58&amp;TEXT($BX$59,"[h]:mm"))&amp;IF($BU$60="","",$AS$60&amp;$BU$60&amp;$BW$60&amp;TEXT($BX$61,"[h]:mm"))</f>
        <v/>
      </c>
    </row>
    <row r="22" spans="1:87" ht="22.9" customHeight="1" thickBot="1">
      <c r="A22" s="639"/>
      <c r="B22" s="648"/>
      <c r="C22" s="649"/>
      <c r="D22" s="650"/>
      <c r="E22" s="654" t="s">
        <v>267</v>
      </c>
      <c r="F22" s="655"/>
      <c r="G22" s="655"/>
      <c r="H22" s="656"/>
      <c r="I22" s="701" t="str">
        <f>IF(I20="","","屋外炊事場")</f>
        <v/>
      </c>
      <c r="J22" s="702"/>
      <c r="K22" s="703"/>
      <c r="L22" s="699"/>
      <c r="M22" s="699"/>
      <c r="N22" s="700"/>
      <c r="O22" s="701" t="str">
        <f>IF(O20="","","屋外炊事場")</f>
        <v/>
      </c>
      <c r="P22" s="702"/>
      <c r="Q22" s="703"/>
      <c r="R22" s="699"/>
      <c r="S22" s="699"/>
      <c r="T22" s="700"/>
      <c r="U22" s="701" t="str">
        <f>IF(U20="","","屋外炊事場")</f>
        <v/>
      </c>
      <c r="V22" s="702"/>
      <c r="W22" s="703"/>
      <c r="X22" s="699"/>
      <c r="Y22" s="699"/>
      <c r="Z22" s="700"/>
      <c r="AA22" s="701" t="str">
        <f>IF(AA20="","","屋外炊事場")</f>
        <v/>
      </c>
      <c r="AB22" s="702"/>
      <c r="AC22" s="703"/>
      <c r="AD22" s="699"/>
      <c r="AE22" s="699"/>
      <c r="AF22" s="700"/>
      <c r="AG22" s="701" t="str">
        <f>IF(AG20="","","屋外炊事場")</f>
        <v/>
      </c>
      <c r="AH22" s="702"/>
      <c r="AI22" s="703"/>
      <c r="AJ22" s="699"/>
      <c r="AK22" s="699"/>
      <c r="AL22" s="700"/>
      <c r="AO22" s="705"/>
      <c r="AP22" s="709"/>
      <c r="AQ22" s="613"/>
      <c r="AR22" s="317"/>
      <c r="AS22" s="560" t="s">
        <v>100</v>
      </c>
      <c r="AT22" s="555"/>
      <c r="AU22" s="555"/>
      <c r="AV22" s="556"/>
      <c r="AW22" s="499"/>
      <c r="AX22" s="500"/>
      <c r="AY22" s="501" t="s">
        <v>98</v>
      </c>
      <c r="AZ22" s="502" t="s">
        <v>90</v>
      </c>
      <c r="BA22" s="503"/>
      <c r="BB22" s="504"/>
      <c r="BC22" s="499"/>
      <c r="BD22" s="500"/>
      <c r="BE22" s="501" t="s">
        <v>98</v>
      </c>
      <c r="BF22" s="502" t="s">
        <v>90</v>
      </c>
      <c r="BG22" s="503"/>
      <c r="BH22" s="504"/>
      <c r="BI22" s="499"/>
      <c r="BJ22" s="500"/>
      <c r="BK22" s="501" t="s">
        <v>98</v>
      </c>
      <c r="BL22" s="502" t="s">
        <v>90</v>
      </c>
      <c r="BM22" s="503"/>
      <c r="BN22" s="504"/>
      <c r="BO22" s="499"/>
      <c r="BP22" s="500"/>
      <c r="BQ22" s="501" t="s">
        <v>98</v>
      </c>
      <c r="BR22" s="502" t="s">
        <v>90</v>
      </c>
      <c r="BS22" s="503"/>
      <c r="BT22" s="504"/>
      <c r="BU22" s="499"/>
      <c r="BV22" s="500"/>
      <c r="BW22" s="501" t="s">
        <v>98</v>
      </c>
      <c r="BX22" s="502" t="s">
        <v>90</v>
      </c>
      <c r="BY22" s="503"/>
      <c r="BZ22" s="504"/>
    </row>
    <row r="23" spans="1:87" ht="22.9" customHeight="1" thickBot="1">
      <c r="A23" s="639"/>
      <c r="B23" s="642" t="s">
        <v>111</v>
      </c>
      <c r="C23" s="643"/>
      <c r="D23" s="644"/>
      <c r="E23" s="657" t="s">
        <v>87</v>
      </c>
      <c r="F23" s="657"/>
      <c r="G23" s="657"/>
      <c r="H23" s="658"/>
      <c r="I23" s="651"/>
      <c r="J23" s="652"/>
      <c r="K23" s="652"/>
      <c r="L23" s="652"/>
      <c r="M23" s="652"/>
      <c r="N23" s="653"/>
      <c r="O23" s="651"/>
      <c r="P23" s="652"/>
      <c r="Q23" s="652"/>
      <c r="R23" s="652"/>
      <c r="S23" s="652"/>
      <c r="T23" s="653"/>
      <c r="U23" s="651"/>
      <c r="V23" s="652"/>
      <c r="W23" s="652"/>
      <c r="X23" s="652"/>
      <c r="Y23" s="652"/>
      <c r="Z23" s="653"/>
      <c r="AA23" s="651"/>
      <c r="AB23" s="652"/>
      <c r="AC23" s="652"/>
      <c r="AD23" s="652"/>
      <c r="AE23" s="652"/>
      <c r="AF23" s="653"/>
      <c r="AG23" s="651"/>
      <c r="AH23" s="652"/>
      <c r="AI23" s="652"/>
      <c r="AJ23" s="652"/>
      <c r="AK23" s="652"/>
      <c r="AL23" s="653"/>
      <c r="AO23" s="705"/>
      <c r="AP23" s="709"/>
      <c r="AQ23" s="613"/>
      <c r="AR23" s="318"/>
      <c r="AS23" s="592"/>
      <c r="AT23" s="593"/>
      <c r="AU23" s="593"/>
      <c r="AV23" s="594"/>
      <c r="AW23" s="533"/>
      <c r="AX23" s="534"/>
      <c r="AY23" s="511"/>
      <c r="AZ23" s="517"/>
      <c r="BA23" s="518"/>
      <c r="BB23" s="519"/>
      <c r="BC23" s="533"/>
      <c r="BD23" s="534"/>
      <c r="BE23" s="511"/>
      <c r="BF23" s="517"/>
      <c r="BG23" s="518"/>
      <c r="BH23" s="519"/>
      <c r="BI23" s="533"/>
      <c r="BJ23" s="534"/>
      <c r="BK23" s="511"/>
      <c r="BL23" s="517"/>
      <c r="BM23" s="518"/>
      <c r="BN23" s="519"/>
      <c r="BO23" s="533"/>
      <c r="BP23" s="534"/>
      <c r="BQ23" s="511"/>
      <c r="BR23" s="517"/>
      <c r="BS23" s="518"/>
      <c r="BT23" s="519"/>
      <c r="BU23" s="533"/>
      <c r="BV23" s="534"/>
      <c r="BW23" s="511"/>
      <c r="BX23" s="517"/>
      <c r="BY23" s="518"/>
      <c r="BZ23" s="519"/>
    </row>
    <row r="24" spans="1:87" ht="22.9" customHeight="1">
      <c r="A24" s="639"/>
      <c r="B24" s="645"/>
      <c r="C24" s="646"/>
      <c r="D24" s="647"/>
      <c r="E24" s="657" t="s">
        <v>88</v>
      </c>
      <c r="F24" s="657"/>
      <c r="G24" s="657"/>
      <c r="H24" s="658"/>
      <c r="I24" s="561"/>
      <c r="J24" s="562"/>
      <c r="K24" s="562"/>
      <c r="L24" s="562"/>
      <c r="M24" s="563" t="s">
        <v>89</v>
      </c>
      <c r="N24" s="564"/>
      <c r="O24" s="561"/>
      <c r="P24" s="562"/>
      <c r="Q24" s="562"/>
      <c r="R24" s="562"/>
      <c r="S24" s="563" t="s">
        <v>89</v>
      </c>
      <c r="T24" s="564"/>
      <c r="U24" s="561"/>
      <c r="V24" s="562"/>
      <c r="W24" s="562"/>
      <c r="X24" s="562"/>
      <c r="Y24" s="563" t="s">
        <v>89</v>
      </c>
      <c r="Z24" s="564"/>
      <c r="AA24" s="561"/>
      <c r="AB24" s="562"/>
      <c r="AC24" s="562"/>
      <c r="AD24" s="562"/>
      <c r="AE24" s="563" t="s">
        <v>89</v>
      </c>
      <c r="AF24" s="564"/>
      <c r="AG24" s="561"/>
      <c r="AH24" s="562"/>
      <c r="AI24" s="562"/>
      <c r="AJ24" s="562"/>
      <c r="AK24" s="563" t="s">
        <v>89</v>
      </c>
      <c r="AL24" s="564"/>
      <c r="AO24" s="705"/>
      <c r="AP24" s="709"/>
      <c r="AQ24" s="613"/>
      <c r="AR24" s="597" t="s">
        <v>119</v>
      </c>
      <c r="AS24" s="606" t="s">
        <v>95</v>
      </c>
      <c r="AT24" s="607"/>
      <c r="AU24" s="607"/>
      <c r="AV24" s="608"/>
      <c r="AW24" s="695"/>
      <c r="AX24" s="696"/>
      <c r="AY24" s="545" t="s">
        <v>98</v>
      </c>
      <c r="AZ24" s="520" t="s">
        <v>90</v>
      </c>
      <c r="BA24" s="521"/>
      <c r="BB24" s="522"/>
      <c r="BC24" s="695"/>
      <c r="BD24" s="696"/>
      <c r="BE24" s="545" t="s">
        <v>98</v>
      </c>
      <c r="BF24" s="520" t="s">
        <v>90</v>
      </c>
      <c r="BG24" s="521"/>
      <c r="BH24" s="522"/>
      <c r="BI24" s="695"/>
      <c r="BJ24" s="696"/>
      <c r="BK24" s="545" t="s">
        <v>98</v>
      </c>
      <c r="BL24" s="520" t="s">
        <v>90</v>
      </c>
      <c r="BM24" s="521"/>
      <c r="BN24" s="522"/>
      <c r="BO24" s="695"/>
      <c r="BP24" s="696"/>
      <c r="BQ24" s="545" t="s">
        <v>98</v>
      </c>
      <c r="BR24" s="520" t="s">
        <v>90</v>
      </c>
      <c r="BS24" s="521"/>
      <c r="BT24" s="522"/>
      <c r="BU24" s="695"/>
      <c r="BV24" s="696"/>
      <c r="BW24" s="545" t="s">
        <v>98</v>
      </c>
      <c r="BX24" s="520" t="s">
        <v>90</v>
      </c>
      <c r="BY24" s="521"/>
      <c r="BZ24" s="522"/>
    </row>
    <row r="25" spans="1:87" ht="22.9" customHeight="1" thickBot="1">
      <c r="A25" s="639"/>
      <c r="B25" s="648"/>
      <c r="C25" s="649"/>
      <c r="D25" s="650"/>
      <c r="E25" s="654" t="s">
        <v>267</v>
      </c>
      <c r="F25" s="655"/>
      <c r="G25" s="655"/>
      <c r="H25" s="656"/>
      <c r="I25" s="507"/>
      <c r="J25" s="508"/>
      <c r="K25" s="566"/>
      <c r="L25" s="699"/>
      <c r="M25" s="699"/>
      <c r="N25" s="700"/>
      <c r="O25" s="507"/>
      <c r="P25" s="508"/>
      <c r="Q25" s="566"/>
      <c r="R25" s="699"/>
      <c r="S25" s="699"/>
      <c r="T25" s="700"/>
      <c r="U25" s="507"/>
      <c r="V25" s="508"/>
      <c r="W25" s="566"/>
      <c r="X25" s="699"/>
      <c r="Y25" s="699"/>
      <c r="Z25" s="700"/>
      <c r="AA25" s="507"/>
      <c r="AB25" s="508"/>
      <c r="AC25" s="566"/>
      <c r="AD25" s="699"/>
      <c r="AE25" s="699"/>
      <c r="AF25" s="700"/>
      <c r="AG25" s="507"/>
      <c r="AH25" s="508"/>
      <c r="AI25" s="566"/>
      <c r="AJ25" s="699"/>
      <c r="AK25" s="699"/>
      <c r="AL25" s="700"/>
      <c r="AO25" s="705"/>
      <c r="AP25" s="709"/>
      <c r="AQ25" s="613"/>
      <c r="AR25" s="598"/>
      <c r="AS25" s="557"/>
      <c r="AT25" s="558"/>
      <c r="AU25" s="558"/>
      <c r="AV25" s="559"/>
      <c r="AW25" s="550"/>
      <c r="AX25" s="551"/>
      <c r="AY25" s="546"/>
      <c r="AZ25" s="525"/>
      <c r="BA25" s="526"/>
      <c r="BB25" s="527"/>
      <c r="BC25" s="550"/>
      <c r="BD25" s="551"/>
      <c r="BE25" s="546"/>
      <c r="BF25" s="525"/>
      <c r="BG25" s="526"/>
      <c r="BH25" s="527"/>
      <c r="BI25" s="550"/>
      <c r="BJ25" s="551"/>
      <c r="BK25" s="546"/>
      <c r="BL25" s="525"/>
      <c r="BM25" s="526"/>
      <c r="BN25" s="527"/>
      <c r="BO25" s="550"/>
      <c r="BP25" s="551"/>
      <c r="BQ25" s="546"/>
      <c r="BR25" s="525"/>
      <c r="BS25" s="526"/>
      <c r="BT25" s="527"/>
      <c r="BU25" s="550"/>
      <c r="BV25" s="551"/>
      <c r="BW25" s="546"/>
      <c r="BX25" s="525"/>
      <c r="BY25" s="526"/>
      <c r="BZ25" s="527"/>
    </row>
    <row r="26" spans="1:87" ht="22.9" customHeight="1">
      <c r="A26" s="639"/>
      <c r="B26" s="642" t="s">
        <v>110</v>
      </c>
      <c r="C26" s="643"/>
      <c r="D26" s="644"/>
      <c r="E26" s="657" t="s">
        <v>87</v>
      </c>
      <c r="F26" s="657"/>
      <c r="G26" s="657"/>
      <c r="H26" s="658"/>
      <c r="I26" s="651"/>
      <c r="J26" s="652"/>
      <c r="K26" s="652"/>
      <c r="L26" s="652"/>
      <c r="M26" s="652"/>
      <c r="N26" s="653"/>
      <c r="O26" s="582"/>
      <c r="P26" s="583"/>
      <c r="Q26" s="583"/>
      <c r="R26" s="583"/>
      <c r="S26" s="583"/>
      <c r="T26" s="584"/>
      <c r="U26" s="582"/>
      <c r="V26" s="583"/>
      <c r="W26" s="583"/>
      <c r="X26" s="583"/>
      <c r="Y26" s="583"/>
      <c r="Z26" s="584"/>
      <c r="AA26" s="582"/>
      <c r="AB26" s="583"/>
      <c r="AC26" s="583"/>
      <c r="AD26" s="583"/>
      <c r="AE26" s="583"/>
      <c r="AF26" s="584"/>
      <c r="AG26" s="582"/>
      <c r="AH26" s="583"/>
      <c r="AI26" s="583"/>
      <c r="AJ26" s="583"/>
      <c r="AK26" s="583"/>
      <c r="AL26" s="584"/>
      <c r="AO26" s="705"/>
      <c r="AP26" s="709"/>
      <c r="AQ26" s="613"/>
      <c r="AR26" s="598"/>
      <c r="AS26" s="560" t="s">
        <v>97</v>
      </c>
      <c r="AT26" s="555"/>
      <c r="AU26" s="555"/>
      <c r="AV26" s="556"/>
      <c r="AW26" s="499"/>
      <c r="AX26" s="500"/>
      <c r="AY26" s="501" t="s">
        <v>98</v>
      </c>
      <c r="AZ26" s="502" t="s">
        <v>90</v>
      </c>
      <c r="BA26" s="503"/>
      <c r="BB26" s="504"/>
      <c r="BC26" s="499"/>
      <c r="BD26" s="500"/>
      <c r="BE26" s="501" t="s">
        <v>98</v>
      </c>
      <c r="BF26" s="502" t="s">
        <v>90</v>
      </c>
      <c r="BG26" s="503"/>
      <c r="BH26" s="504"/>
      <c r="BI26" s="499"/>
      <c r="BJ26" s="500"/>
      <c r="BK26" s="501" t="s">
        <v>98</v>
      </c>
      <c r="BL26" s="502" t="s">
        <v>90</v>
      </c>
      <c r="BM26" s="503"/>
      <c r="BN26" s="504"/>
      <c r="BO26" s="499"/>
      <c r="BP26" s="500"/>
      <c r="BQ26" s="501" t="s">
        <v>98</v>
      </c>
      <c r="BR26" s="502" t="s">
        <v>90</v>
      </c>
      <c r="BS26" s="503"/>
      <c r="BT26" s="504"/>
      <c r="BU26" s="499"/>
      <c r="BV26" s="500"/>
      <c r="BW26" s="501" t="s">
        <v>98</v>
      </c>
      <c r="BX26" s="502" t="s">
        <v>90</v>
      </c>
      <c r="BY26" s="503"/>
      <c r="BZ26" s="504"/>
    </row>
    <row r="27" spans="1:87" ht="22.9" customHeight="1">
      <c r="A27" s="639"/>
      <c r="B27" s="645"/>
      <c r="C27" s="646"/>
      <c r="D27" s="647"/>
      <c r="E27" s="657" t="s">
        <v>88</v>
      </c>
      <c r="F27" s="657"/>
      <c r="G27" s="657"/>
      <c r="H27" s="658"/>
      <c r="I27" s="561"/>
      <c r="J27" s="562"/>
      <c r="K27" s="562"/>
      <c r="L27" s="562"/>
      <c r="M27" s="563" t="s">
        <v>89</v>
      </c>
      <c r="N27" s="564"/>
      <c r="O27" s="561"/>
      <c r="P27" s="562"/>
      <c r="Q27" s="562"/>
      <c r="R27" s="562"/>
      <c r="S27" s="563" t="s">
        <v>89</v>
      </c>
      <c r="T27" s="564"/>
      <c r="U27" s="561"/>
      <c r="V27" s="562"/>
      <c r="W27" s="562"/>
      <c r="X27" s="562"/>
      <c r="Y27" s="563" t="s">
        <v>89</v>
      </c>
      <c r="Z27" s="564"/>
      <c r="AA27" s="561"/>
      <c r="AB27" s="562"/>
      <c r="AC27" s="562"/>
      <c r="AD27" s="562"/>
      <c r="AE27" s="563" t="s">
        <v>89</v>
      </c>
      <c r="AF27" s="564"/>
      <c r="AG27" s="561"/>
      <c r="AH27" s="562"/>
      <c r="AI27" s="562"/>
      <c r="AJ27" s="562"/>
      <c r="AK27" s="563" t="s">
        <v>89</v>
      </c>
      <c r="AL27" s="564"/>
      <c r="AO27" s="705"/>
      <c r="AP27" s="709"/>
      <c r="AQ27" s="613"/>
      <c r="AR27" s="598"/>
      <c r="AS27" s="557"/>
      <c r="AT27" s="558"/>
      <c r="AU27" s="558"/>
      <c r="AV27" s="559"/>
      <c r="AW27" s="528"/>
      <c r="AX27" s="529"/>
      <c r="AY27" s="573"/>
      <c r="AZ27" s="496"/>
      <c r="BA27" s="497"/>
      <c r="BB27" s="498"/>
      <c r="BC27" s="528"/>
      <c r="BD27" s="529"/>
      <c r="BE27" s="573"/>
      <c r="BF27" s="496"/>
      <c r="BG27" s="497"/>
      <c r="BH27" s="498"/>
      <c r="BI27" s="528"/>
      <c r="BJ27" s="529"/>
      <c r="BK27" s="573"/>
      <c r="BL27" s="496"/>
      <c r="BM27" s="497"/>
      <c r="BN27" s="498"/>
      <c r="BO27" s="528"/>
      <c r="BP27" s="529"/>
      <c r="BQ27" s="573"/>
      <c r="BR27" s="496"/>
      <c r="BS27" s="497"/>
      <c r="BT27" s="498"/>
      <c r="BU27" s="528"/>
      <c r="BV27" s="529"/>
      <c r="BW27" s="573"/>
      <c r="BX27" s="496"/>
      <c r="BY27" s="497"/>
      <c r="BZ27" s="498"/>
    </row>
    <row r="28" spans="1:87" ht="22.9" customHeight="1" thickBot="1">
      <c r="A28" s="639"/>
      <c r="B28" s="648"/>
      <c r="C28" s="649"/>
      <c r="D28" s="650"/>
      <c r="E28" s="654" t="s">
        <v>267</v>
      </c>
      <c r="F28" s="655"/>
      <c r="G28" s="655"/>
      <c r="H28" s="656"/>
      <c r="I28" s="507"/>
      <c r="J28" s="508"/>
      <c r="K28" s="566"/>
      <c r="L28" s="699"/>
      <c r="M28" s="699"/>
      <c r="N28" s="700"/>
      <c r="O28" s="507"/>
      <c r="P28" s="508"/>
      <c r="Q28" s="566"/>
      <c r="R28" s="699"/>
      <c r="S28" s="699"/>
      <c r="T28" s="700"/>
      <c r="U28" s="507"/>
      <c r="V28" s="508"/>
      <c r="W28" s="566"/>
      <c r="X28" s="699"/>
      <c r="Y28" s="699"/>
      <c r="Z28" s="700"/>
      <c r="AA28" s="507"/>
      <c r="AB28" s="508"/>
      <c r="AC28" s="566"/>
      <c r="AD28" s="699"/>
      <c r="AE28" s="699"/>
      <c r="AF28" s="700"/>
      <c r="AG28" s="507"/>
      <c r="AH28" s="508"/>
      <c r="AI28" s="566"/>
      <c r="AJ28" s="699"/>
      <c r="AK28" s="699"/>
      <c r="AL28" s="700"/>
      <c r="AO28" s="705"/>
      <c r="AP28" s="709"/>
      <c r="AQ28" s="613"/>
      <c r="AR28" s="598"/>
      <c r="AS28" s="560" t="s">
        <v>99</v>
      </c>
      <c r="AT28" s="555"/>
      <c r="AU28" s="555"/>
      <c r="AV28" s="556"/>
      <c r="AW28" s="499"/>
      <c r="AX28" s="500"/>
      <c r="AY28" s="501" t="s">
        <v>98</v>
      </c>
      <c r="AZ28" s="502" t="s">
        <v>90</v>
      </c>
      <c r="BA28" s="503"/>
      <c r="BB28" s="504"/>
      <c r="BC28" s="499"/>
      <c r="BD28" s="500"/>
      <c r="BE28" s="501" t="s">
        <v>98</v>
      </c>
      <c r="BF28" s="502" t="s">
        <v>90</v>
      </c>
      <c r="BG28" s="503"/>
      <c r="BH28" s="504"/>
      <c r="BI28" s="499"/>
      <c r="BJ28" s="500"/>
      <c r="BK28" s="501" t="s">
        <v>98</v>
      </c>
      <c r="BL28" s="502" t="s">
        <v>90</v>
      </c>
      <c r="BM28" s="503"/>
      <c r="BN28" s="504"/>
      <c r="BO28" s="499"/>
      <c r="BP28" s="500"/>
      <c r="BQ28" s="501" t="s">
        <v>98</v>
      </c>
      <c r="BR28" s="502" t="s">
        <v>90</v>
      </c>
      <c r="BS28" s="503"/>
      <c r="BT28" s="504"/>
      <c r="BU28" s="499"/>
      <c r="BV28" s="500"/>
      <c r="BW28" s="501" t="s">
        <v>98</v>
      </c>
      <c r="BX28" s="502" t="s">
        <v>90</v>
      </c>
      <c r="BY28" s="503"/>
      <c r="BZ28" s="504"/>
    </row>
    <row r="29" spans="1:87" ht="22.9" customHeight="1">
      <c r="A29" s="639"/>
      <c r="B29" s="682" t="s">
        <v>359</v>
      </c>
      <c r="C29" s="683"/>
      <c r="D29" s="684"/>
      <c r="E29" s="641" t="s">
        <v>360</v>
      </c>
      <c r="F29" s="607"/>
      <c r="G29" s="607"/>
      <c r="H29" s="608"/>
      <c r="I29" s="531"/>
      <c r="J29" s="532"/>
      <c r="K29" s="567" t="s">
        <v>375</v>
      </c>
      <c r="L29" s="520" t="s">
        <v>90</v>
      </c>
      <c r="M29" s="521"/>
      <c r="N29" s="522"/>
      <c r="O29" s="531"/>
      <c r="P29" s="532"/>
      <c r="Q29" s="567" t="s">
        <v>375</v>
      </c>
      <c r="R29" s="520" t="s">
        <v>90</v>
      </c>
      <c r="S29" s="521"/>
      <c r="T29" s="522"/>
      <c r="U29" s="531"/>
      <c r="V29" s="532"/>
      <c r="W29" s="567" t="s">
        <v>375</v>
      </c>
      <c r="X29" s="520" t="s">
        <v>90</v>
      </c>
      <c r="Y29" s="521"/>
      <c r="Z29" s="522"/>
      <c r="AA29" s="531"/>
      <c r="AB29" s="532"/>
      <c r="AC29" s="567" t="s">
        <v>375</v>
      </c>
      <c r="AD29" s="520" t="s">
        <v>90</v>
      </c>
      <c r="AE29" s="521"/>
      <c r="AF29" s="522"/>
      <c r="AG29" s="531"/>
      <c r="AH29" s="532"/>
      <c r="AI29" s="567" t="s">
        <v>375</v>
      </c>
      <c r="AJ29" s="520" t="s">
        <v>90</v>
      </c>
      <c r="AK29" s="521"/>
      <c r="AL29" s="522"/>
      <c r="AO29" s="705"/>
      <c r="AP29" s="709"/>
      <c r="AQ29" s="613"/>
      <c r="AR29" s="598"/>
      <c r="AS29" s="557"/>
      <c r="AT29" s="558"/>
      <c r="AU29" s="558"/>
      <c r="AV29" s="559"/>
      <c r="AW29" s="528"/>
      <c r="AX29" s="529"/>
      <c r="AY29" s="573"/>
      <c r="AZ29" s="496"/>
      <c r="BA29" s="497"/>
      <c r="BB29" s="498"/>
      <c r="BC29" s="528"/>
      <c r="BD29" s="529"/>
      <c r="BE29" s="573"/>
      <c r="BF29" s="496"/>
      <c r="BG29" s="497"/>
      <c r="BH29" s="498"/>
      <c r="BI29" s="528"/>
      <c r="BJ29" s="529"/>
      <c r="BK29" s="573"/>
      <c r="BL29" s="496"/>
      <c r="BM29" s="497"/>
      <c r="BN29" s="498"/>
      <c r="BO29" s="528"/>
      <c r="BP29" s="529"/>
      <c r="BQ29" s="573"/>
      <c r="BR29" s="496"/>
      <c r="BS29" s="497"/>
      <c r="BT29" s="498"/>
      <c r="BU29" s="528"/>
      <c r="BV29" s="529"/>
      <c r="BW29" s="573"/>
      <c r="BX29" s="496"/>
      <c r="BY29" s="497"/>
      <c r="BZ29" s="498"/>
    </row>
    <row r="30" spans="1:87" ht="22.9" customHeight="1" thickBot="1">
      <c r="A30" s="639"/>
      <c r="B30" s="685"/>
      <c r="C30" s="686"/>
      <c r="D30" s="687"/>
      <c r="E30" s="557"/>
      <c r="F30" s="558"/>
      <c r="G30" s="558"/>
      <c r="H30" s="559"/>
      <c r="I30" s="499"/>
      <c r="J30" s="500"/>
      <c r="K30" s="568"/>
      <c r="L30" s="525"/>
      <c r="M30" s="526"/>
      <c r="N30" s="527"/>
      <c r="O30" s="499"/>
      <c r="P30" s="500"/>
      <c r="Q30" s="568"/>
      <c r="R30" s="525"/>
      <c r="S30" s="526"/>
      <c r="T30" s="527"/>
      <c r="U30" s="499"/>
      <c r="V30" s="500"/>
      <c r="W30" s="568"/>
      <c r="X30" s="525"/>
      <c r="Y30" s="526"/>
      <c r="Z30" s="527"/>
      <c r="AA30" s="499"/>
      <c r="AB30" s="500"/>
      <c r="AC30" s="568"/>
      <c r="AD30" s="525"/>
      <c r="AE30" s="526"/>
      <c r="AF30" s="527"/>
      <c r="AG30" s="499"/>
      <c r="AH30" s="500"/>
      <c r="AI30" s="568"/>
      <c r="AJ30" s="525"/>
      <c r="AK30" s="526"/>
      <c r="AL30" s="527"/>
      <c r="AO30" s="705"/>
      <c r="AP30" s="709"/>
      <c r="AQ30" s="613"/>
      <c r="AR30" s="598"/>
      <c r="AS30" s="560" t="s">
        <v>100</v>
      </c>
      <c r="AT30" s="555"/>
      <c r="AU30" s="555"/>
      <c r="AV30" s="556"/>
      <c r="AW30" s="499"/>
      <c r="AX30" s="500"/>
      <c r="AY30" s="501" t="s">
        <v>98</v>
      </c>
      <c r="AZ30" s="502" t="s">
        <v>90</v>
      </c>
      <c r="BA30" s="503"/>
      <c r="BB30" s="504"/>
      <c r="BC30" s="499"/>
      <c r="BD30" s="500"/>
      <c r="BE30" s="501" t="s">
        <v>98</v>
      </c>
      <c r="BF30" s="502" t="s">
        <v>90</v>
      </c>
      <c r="BG30" s="503"/>
      <c r="BH30" s="504"/>
      <c r="BI30" s="499"/>
      <c r="BJ30" s="500"/>
      <c r="BK30" s="501" t="s">
        <v>98</v>
      </c>
      <c r="BL30" s="502" t="s">
        <v>90</v>
      </c>
      <c r="BM30" s="503"/>
      <c r="BN30" s="504"/>
      <c r="BO30" s="499"/>
      <c r="BP30" s="500"/>
      <c r="BQ30" s="501" t="s">
        <v>98</v>
      </c>
      <c r="BR30" s="502" t="s">
        <v>90</v>
      </c>
      <c r="BS30" s="503"/>
      <c r="BT30" s="504"/>
      <c r="BU30" s="499"/>
      <c r="BV30" s="500"/>
      <c r="BW30" s="501" t="s">
        <v>98</v>
      </c>
      <c r="BX30" s="502" t="s">
        <v>90</v>
      </c>
      <c r="BY30" s="503"/>
      <c r="BZ30" s="504"/>
    </row>
    <row r="31" spans="1:87" ht="22.9" customHeight="1">
      <c r="A31" s="639"/>
      <c r="B31" s="685"/>
      <c r="C31" s="686"/>
      <c r="D31" s="687"/>
      <c r="E31" s="641" t="s">
        <v>361</v>
      </c>
      <c r="F31" s="607"/>
      <c r="G31" s="607"/>
      <c r="H31" s="608"/>
      <c r="I31" s="531"/>
      <c r="J31" s="532"/>
      <c r="K31" s="567" t="s">
        <v>89</v>
      </c>
      <c r="L31" s="520" t="s">
        <v>90</v>
      </c>
      <c r="M31" s="521"/>
      <c r="N31" s="522"/>
      <c r="O31" s="531"/>
      <c r="P31" s="532"/>
      <c r="Q31" s="567" t="s">
        <v>89</v>
      </c>
      <c r="R31" s="520" t="s">
        <v>90</v>
      </c>
      <c r="S31" s="521"/>
      <c r="T31" s="522"/>
      <c r="U31" s="531"/>
      <c r="V31" s="532"/>
      <c r="W31" s="567" t="s">
        <v>89</v>
      </c>
      <c r="X31" s="520" t="s">
        <v>90</v>
      </c>
      <c r="Y31" s="521"/>
      <c r="Z31" s="522"/>
      <c r="AA31" s="531"/>
      <c r="AB31" s="532"/>
      <c r="AC31" s="567" t="s">
        <v>89</v>
      </c>
      <c r="AD31" s="520" t="s">
        <v>90</v>
      </c>
      <c r="AE31" s="521"/>
      <c r="AF31" s="522"/>
      <c r="AG31" s="531"/>
      <c r="AH31" s="532"/>
      <c r="AI31" s="567" t="s">
        <v>89</v>
      </c>
      <c r="AJ31" s="520" t="s">
        <v>90</v>
      </c>
      <c r="AK31" s="521"/>
      <c r="AL31" s="522"/>
      <c r="AO31" s="705"/>
      <c r="AP31" s="709"/>
      <c r="AQ31" s="613"/>
      <c r="AR31" s="598"/>
      <c r="AS31" s="557"/>
      <c r="AT31" s="558"/>
      <c r="AU31" s="558"/>
      <c r="AV31" s="559"/>
      <c r="AW31" s="528"/>
      <c r="AX31" s="529"/>
      <c r="AY31" s="573"/>
      <c r="AZ31" s="496"/>
      <c r="BA31" s="497"/>
      <c r="BB31" s="498"/>
      <c r="BC31" s="528"/>
      <c r="BD31" s="529"/>
      <c r="BE31" s="573"/>
      <c r="BF31" s="496"/>
      <c r="BG31" s="497"/>
      <c r="BH31" s="498"/>
      <c r="BI31" s="528"/>
      <c r="BJ31" s="529"/>
      <c r="BK31" s="573"/>
      <c r="BL31" s="496"/>
      <c r="BM31" s="497"/>
      <c r="BN31" s="498"/>
      <c r="BO31" s="528"/>
      <c r="BP31" s="529"/>
      <c r="BQ31" s="573"/>
      <c r="BR31" s="496"/>
      <c r="BS31" s="497"/>
      <c r="BT31" s="498"/>
      <c r="BU31" s="528"/>
      <c r="BV31" s="529"/>
      <c r="BW31" s="573"/>
      <c r="BX31" s="496"/>
      <c r="BY31" s="497"/>
      <c r="BZ31" s="498"/>
    </row>
    <row r="32" spans="1:87" ht="22.9" customHeight="1">
      <c r="A32" s="639"/>
      <c r="B32" s="685"/>
      <c r="C32" s="686"/>
      <c r="D32" s="687"/>
      <c r="E32" s="557"/>
      <c r="F32" s="558"/>
      <c r="G32" s="558"/>
      <c r="H32" s="559"/>
      <c r="I32" s="499"/>
      <c r="J32" s="500"/>
      <c r="K32" s="568"/>
      <c r="L32" s="525"/>
      <c r="M32" s="526"/>
      <c r="N32" s="527"/>
      <c r="O32" s="499"/>
      <c r="P32" s="500"/>
      <c r="Q32" s="568"/>
      <c r="R32" s="525"/>
      <c r="S32" s="526"/>
      <c r="T32" s="527"/>
      <c r="U32" s="499"/>
      <c r="V32" s="500"/>
      <c r="W32" s="568"/>
      <c r="X32" s="525"/>
      <c r="Y32" s="526"/>
      <c r="Z32" s="527"/>
      <c r="AA32" s="499"/>
      <c r="AB32" s="500"/>
      <c r="AC32" s="568"/>
      <c r="AD32" s="525"/>
      <c r="AE32" s="526"/>
      <c r="AF32" s="527"/>
      <c r="AG32" s="499"/>
      <c r="AH32" s="500"/>
      <c r="AI32" s="568"/>
      <c r="AJ32" s="525"/>
      <c r="AK32" s="526"/>
      <c r="AL32" s="527"/>
      <c r="AO32" s="705"/>
      <c r="AP32" s="709"/>
      <c r="AQ32" s="613"/>
      <c r="AR32" s="598"/>
      <c r="AS32" s="560" t="s">
        <v>101</v>
      </c>
      <c r="AT32" s="555"/>
      <c r="AU32" s="555"/>
      <c r="AV32" s="556"/>
      <c r="AW32" s="499"/>
      <c r="AX32" s="500"/>
      <c r="AY32" s="501" t="s">
        <v>98</v>
      </c>
      <c r="AZ32" s="502" t="s">
        <v>90</v>
      </c>
      <c r="BA32" s="503"/>
      <c r="BB32" s="504"/>
      <c r="BC32" s="499"/>
      <c r="BD32" s="500"/>
      <c r="BE32" s="501" t="s">
        <v>98</v>
      </c>
      <c r="BF32" s="502" t="s">
        <v>90</v>
      </c>
      <c r="BG32" s="503"/>
      <c r="BH32" s="504"/>
      <c r="BI32" s="499"/>
      <c r="BJ32" s="500"/>
      <c r="BK32" s="501" t="s">
        <v>98</v>
      </c>
      <c r="BL32" s="502" t="s">
        <v>90</v>
      </c>
      <c r="BM32" s="503"/>
      <c r="BN32" s="504"/>
      <c r="BO32" s="499"/>
      <c r="BP32" s="500"/>
      <c r="BQ32" s="501" t="s">
        <v>98</v>
      </c>
      <c r="BR32" s="502" t="s">
        <v>90</v>
      </c>
      <c r="BS32" s="503"/>
      <c r="BT32" s="504"/>
      <c r="BU32" s="499"/>
      <c r="BV32" s="500"/>
      <c r="BW32" s="501" t="s">
        <v>98</v>
      </c>
      <c r="BX32" s="502" t="s">
        <v>90</v>
      </c>
      <c r="BY32" s="503"/>
      <c r="BZ32" s="504"/>
    </row>
    <row r="33" spans="1:78" ht="22.9" customHeight="1" thickBot="1">
      <c r="A33" s="639"/>
      <c r="B33" s="685"/>
      <c r="C33" s="686"/>
      <c r="D33" s="687"/>
      <c r="E33" s="554" t="s">
        <v>362</v>
      </c>
      <c r="F33" s="555"/>
      <c r="G33" s="555"/>
      <c r="H33" s="556"/>
      <c r="I33" s="499"/>
      <c r="J33" s="500"/>
      <c r="K33" s="609" t="s">
        <v>375</v>
      </c>
      <c r="L33" s="502" t="s">
        <v>90</v>
      </c>
      <c r="M33" s="503"/>
      <c r="N33" s="504"/>
      <c r="O33" s="499"/>
      <c r="P33" s="500"/>
      <c r="Q33" s="609" t="s">
        <v>375</v>
      </c>
      <c r="R33" s="502" t="s">
        <v>90</v>
      </c>
      <c r="S33" s="503"/>
      <c r="T33" s="504"/>
      <c r="U33" s="499"/>
      <c r="V33" s="500"/>
      <c r="W33" s="609" t="s">
        <v>375</v>
      </c>
      <c r="X33" s="502" t="s">
        <v>90</v>
      </c>
      <c r="Y33" s="503"/>
      <c r="Z33" s="504"/>
      <c r="AA33" s="499"/>
      <c r="AB33" s="500"/>
      <c r="AC33" s="609" t="s">
        <v>375</v>
      </c>
      <c r="AD33" s="502" t="s">
        <v>90</v>
      </c>
      <c r="AE33" s="503"/>
      <c r="AF33" s="504"/>
      <c r="AG33" s="499"/>
      <c r="AH33" s="500"/>
      <c r="AI33" s="609" t="s">
        <v>375</v>
      </c>
      <c r="AJ33" s="502" t="s">
        <v>90</v>
      </c>
      <c r="AK33" s="503"/>
      <c r="AL33" s="504"/>
      <c r="AO33" s="705"/>
      <c r="AP33" s="709"/>
      <c r="AQ33" s="613"/>
      <c r="AR33" s="599"/>
      <c r="AS33" s="557"/>
      <c r="AT33" s="558"/>
      <c r="AU33" s="558"/>
      <c r="AV33" s="559"/>
      <c r="AW33" s="528"/>
      <c r="AX33" s="529"/>
      <c r="AY33" s="573"/>
      <c r="AZ33" s="496"/>
      <c r="BA33" s="497"/>
      <c r="BB33" s="498"/>
      <c r="BC33" s="528"/>
      <c r="BD33" s="529"/>
      <c r="BE33" s="573"/>
      <c r="BF33" s="496"/>
      <c r="BG33" s="497"/>
      <c r="BH33" s="498"/>
      <c r="BI33" s="528"/>
      <c r="BJ33" s="529"/>
      <c r="BK33" s="573"/>
      <c r="BL33" s="496"/>
      <c r="BM33" s="497"/>
      <c r="BN33" s="498"/>
      <c r="BO33" s="528"/>
      <c r="BP33" s="529"/>
      <c r="BQ33" s="573"/>
      <c r="BR33" s="496"/>
      <c r="BS33" s="497"/>
      <c r="BT33" s="498"/>
      <c r="BU33" s="528"/>
      <c r="BV33" s="529"/>
      <c r="BW33" s="573"/>
      <c r="BX33" s="496"/>
      <c r="BY33" s="497"/>
      <c r="BZ33" s="498"/>
    </row>
    <row r="34" spans="1:78" ht="22.9" customHeight="1" thickBot="1">
      <c r="A34" s="640"/>
      <c r="B34" s="688"/>
      <c r="C34" s="689"/>
      <c r="D34" s="690"/>
      <c r="E34" s="592"/>
      <c r="F34" s="593"/>
      <c r="G34" s="593"/>
      <c r="H34" s="594"/>
      <c r="I34" s="533"/>
      <c r="J34" s="534"/>
      <c r="K34" s="511"/>
      <c r="L34" s="512"/>
      <c r="M34" s="513"/>
      <c r="N34" s="514"/>
      <c r="O34" s="533"/>
      <c r="P34" s="534"/>
      <c r="Q34" s="511"/>
      <c r="R34" s="512"/>
      <c r="S34" s="513"/>
      <c r="T34" s="514"/>
      <c r="U34" s="533"/>
      <c r="V34" s="534"/>
      <c r="W34" s="511"/>
      <c r="X34" s="512"/>
      <c r="Y34" s="513"/>
      <c r="Z34" s="514"/>
      <c r="AA34" s="533"/>
      <c r="AB34" s="534"/>
      <c r="AC34" s="511"/>
      <c r="AD34" s="512"/>
      <c r="AE34" s="513"/>
      <c r="AF34" s="514"/>
      <c r="AG34" s="533"/>
      <c r="AH34" s="534"/>
      <c r="AI34" s="511"/>
      <c r="AJ34" s="512"/>
      <c r="AK34" s="513"/>
      <c r="AL34" s="514"/>
      <c r="AO34" s="705"/>
      <c r="AP34" s="709"/>
      <c r="AQ34" s="613"/>
      <c r="AR34" s="698" t="s">
        <v>102</v>
      </c>
      <c r="AS34" s="606" t="s">
        <v>95</v>
      </c>
      <c r="AT34" s="607"/>
      <c r="AU34" s="607"/>
      <c r="AV34" s="608"/>
      <c r="AW34" s="531"/>
      <c r="AX34" s="532"/>
      <c r="AY34" s="530" t="s">
        <v>98</v>
      </c>
      <c r="AZ34" s="520" t="s">
        <v>90</v>
      </c>
      <c r="BA34" s="521"/>
      <c r="BB34" s="522"/>
      <c r="BC34" s="531"/>
      <c r="BD34" s="532"/>
      <c r="BE34" s="530" t="s">
        <v>98</v>
      </c>
      <c r="BF34" s="520" t="s">
        <v>90</v>
      </c>
      <c r="BG34" s="521"/>
      <c r="BH34" s="522"/>
      <c r="BI34" s="531"/>
      <c r="BJ34" s="532"/>
      <c r="BK34" s="530" t="s">
        <v>98</v>
      </c>
      <c r="BL34" s="520" t="s">
        <v>90</v>
      </c>
      <c r="BM34" s="521"/>
      <c r="BN34" s="522"/>
      <c r="BO34" s="531"/>
      <c r="BP34" s="532"/>
      <c r="BQ34" s="530" t="s">
        <v>98</v>
      </c>
      <c r="BR34" s="520" t="s">
        <v>90</v>
      </c>
      <c r="BS34" s="521"/>
      <c r="BT34" s="522"/>
      <c r="BU34" s="531"/>
      <c r="BV34" s="532"/>
      <c r="BW34" s="530" t="s">
        <v>98</v>
      </c>
      <c r="BX34" s="520" t="s">
        <v>90</v>
      </c>
      <c r="BY34" s="521"/>
      <c r="BZ34" s="522"/>
    </row>
    <row r="35" spans="1:78" ht="22.9" customHeight="1">
      <c r="A35" s="638" t="s">
        <v>155</v>
      </c>
      <c r="B35" s="659" t="s">
        <v>148</v>
      </c>
      <c r="C35" s="660"/>
      <c r="D35" s="661"/>
      <c r="E35" s="671" t="s">
        <v>377</v>
      </c>
      <c r="F35" s="672"/>
      <c r="G35" s="672"/>
      <c r="H35" s="673"/>
      <c r="I35" s="550"/>
      <c r="J35" s="551"/>
      <c r="K35" s="546" t="s">
        <v>84</v>
      </c>
      <c r="L35" s="547" t="s">
        <v>91</v>
      </c>
      <c r="M35" s="548"/>
      <c r="N35" s="549"/>
      <c r="O35" s="550"/>
      <c r="P35" s="551"/>
      <c r="Q35" s="552" t="s">
        <v>84</v>
      </c>
      <c r="R35" s="547" t="s">
        <v>91</v>
      </c>
      <c r="S35" s="548"/>
      <c r="T35" s="549"/>
      <c r="U35" s="550"/>
      <c r="V35" s="551"/>
      <c r="W35" s="552" t="s">
        <v>84</v>
      </c>
      <c r="X35" s="547" t="s">
        <v>91</v>
      </c>
      <c r="Y35" s="548"/>
      <c r="Z35" s="549"/>
      <c r="AA35" s="550"/>
      <c r="AB35" s="551"/>
      <c r="AC35" s="552" t="s">
        <v>84</v>
      </c>
      <c r="AD35" s="547" t="s">
        <v>91</v>
      </c>
      <c r="AE35" s="548"/>
      <c r="AF35" s="549"/>
      <c r="AG35" s="550"/>
      <c r="AH35" s="551"/>
      <c r="AI35" s="552" t="s">
        <v>84</v>
      </c>
      <c r="AJ35" s="547" t="s">
        <v>91</v>
      </c>
      <c r="AK35" s="548"/>
      <c r="AL35" s="549"/>
      <c r="AO35" s="705"/>
      <c r="AP35" s="709"/>
      <c r="AQ35" s="613"/>
      <c r="AR35" s="598"/>
      <c r="AS35" s="557"/>
      <c r="AT35" s="558"/>
      <c r="AU35" s="558"/>
      <c r="AV35" s="559"/>
      <c r="AW35" s="499"/>
      <c r="AX35" s="500"/>
      <c r="AY35" s="501"/>
      <c r="AZ35" s="496"/>
      <c r="BA35" s="497"/>
      <c r="BB35" s="498"/>
      <c r="BC35" s="499"/>
      <c r="BD35" s="500"/>
      <c r="BE35" s="501"/>
      <c r="BF35" s="496"/>
      <c r="BG35" s="497"/>
      <c r="BH35" s="498"/>
      <c r="BI35" s="499"/>
      <c r="BJ35" s="500"/>
      <c r="BK35" s="501"/>
      <c r="BL35" s="496"/>
      <c r="BM35" s="497"/>
      <c r="BN35" s="498"/>
      <c r="BO35" s="499"/>
      <c r="BP35" s="500"/>
      <c r="BQ35" s="501"/>
      <c r="BR35" s="496"/>
      <c r="BS35" s="497"/>
      <c r="BT35" s="498"/>
      <c r="BU35" s="499"/>
      <c r="BV35" s="500"/>
      <c r="BW35" s="501"/>
      <c r="BX35" s="496"/>
      <c r="BY35" s="497"/>
      <c r="BZ35" s="498"/>
    </row>
    <row r="36" spans="1:78" ht="22.9" customHeight="1">
      <c r="A36" s="639"/>
      <c r="B36" s="662"/>
      <c r="C36" s="662"/>
      <c r="D36" s="663"/>
      <c r="E36" s="674"/>
      <c r="F36" s="675"/>
      <c r="G36" s="675"/>
      <c r="H36" s="676"/>
      <c r="I36" s="528"/>
      <c r="J36" s="529"/>
      <c r="K36" s="573"/>
      <c r="L36" s="570"/>
      <c r="M36" s="571"/>
      <c r="N36" s="572"/>
      <c r="O36" s="528"/>
      <c r="P36" s="529"/>
      <c r="Q36" s="553"/>
      <c r="R36" s="570"/>
      <c r="S36" s="571"/>
      <c r="T36" s="572"/>
      <c r="U36" s="528"/>
      <c r="V36" s="529"/>
      <c r="W36" s="553"/>
      <c r="X36" s="570"/>
      <c r="Y36" s="571"/>
      <c r="Z36" s="572"/>
      <c r="AA36" s="528"/>
      <c r="AB36" s="529"/>
      <c r="AC36" s="553"/>
      <c r="AD36" s="570"/>
      <c r="AE36" s="571"/>
      <c r="AF36" s="572"/>
      <c r="AG36" s="528"/>
      <c r="AH36" s="529"/>
      <c r="AI36" s="553"/>
      <c r="AJ36" s="570"/>
      <c r="AK36" s="571"/>
      <c r="AL36" s="572"/>
      <c r="AO36" s="705"/>
      <c r="AP36" s="709"/>
      <c r="AQ36" s="613"/>
      <c r="AR36" s="598"/>
      <c r="AS36" s="560" t="s">
        <v>99</v>
      </c>
      <c r="AT36" s="555"/>
      <c r="AU36" s="555"/>
      <c r="AV36" s="556"/>
      <c r="AW36" s="499"/>
      <c r="AX36" s="500"/>
      <c r="AY36" s="501" t="s">
        <v>98</v>
      </c>
      <c r="AZ36" s="502" t="s">
        <v>90</v>
      </c>
      <c r="BA36" s="503"/>
      <c r="BB36" s="504"/>
      <c r="BC36" s="499"/>
      <c r="BD36" s="500"/>
      <c r="BE36" s="501" t="s">
        <v>98</v>
      </c>
      <c r="BF36" s="502" t="s">
        <v>90</v>
      </c>
      <c r="BG36" s="503"/>
      <c r="BH36" s="504"/>
      <c r="BI36" s="499"/>
      <c r="BJ36" s="500"/>
      <c r="BK36" s="501" t="s">
        <v>98</v>
      </c>
      <c r="BL36" s="502" t="s">
        <v>90</v>
      </c>
      <c r="BM36" s="503"/>
      <c r="BN36" s="504"/>
      <c r="BO36" s="499"/>
      <c r="BP36" s="500"/>
      <c r="BQ36" s="501" t="s">
        <v>98</v>
      </c>
      <c r="BR36" s="502" t="s">
        <v>90</v>
      </c>
      <c r="BS36" s="503"/>
      <c r="BT36" s="504"/>
      <c r="BU36" s="499"/>
      <c r="BV36" s="500"/>
      <c r="BW36" s="501" t="s">
        <v>98</v>
      </c>
      <c r="BX36" s="502" t="s">
        <v>90</v>
      </c>
      <c r="BY36" s="503"/>
      <c r="BZ36" s="504"/>
    </row>
    <row r="37" spans="1:78" ht="22.9" customHeight="1">
      <c r="A37" s="639"/>
      <c r="B37" s="662"/>
      <c r="C37" s="662"/>
      <c r="D37" s="663"/>
      <c r="E37" s="691" t="s">
        <v>357</v>
      </c>
      <c r="F37" s="672"/>
      <c r="G37" s="672"/>
      <c r="H37" s="673"/>
      <c r="I37" s="499"/>
      <c r="J37" s="500"/>
      <c r="K37" s="501" t="s">
        <v>84</v>
      </c>
      <c r="L37" s="502" t="s">
        <v>90</v>
      </c>
      <c r="M37" s="503"/>
      <c r="N37" s="504"/>
      <c r="O37" s="499"/>
      <c r="P37" s="500"/>
      <c r="Q37" s="565" t="s">
        <v>84</v>
      </c>
      <c r="R37" s="502" t="s">
        <v>91</v>
      </c>
      <c r="S37" s="503"/>
      <c r="T37" s="504"/>
      <c r="U37" s="499"/>
      <c r="V37" s="500"/>
      <c r="W37" s="565" t="s">
        <v>84</v>
      </c>
      <c r="X37" s="502" t="s">
        <v>91</v>
      </c>
      <c r="Y37" s="503"/>
      <c r="Z37" s="504"/>
      <c r="AA37" s="499"/>
      <c r="AB37" s="500"/>
      <c r="AC37" s="565" t="s">
        <v>84</v>
      </c>
      <c r="AD37" s="502" t="s">
        <v>91</v>
      </c>
      <c r="AE37" s="503"/>
      <c r="AF37" s="504"/>
      <c r="AG37" s="499"/>
      <c r="AH37" s="500"/>
      <c r="AI37" s="565" t="s">
        <v>84</v>
      </c>
      <c r="AJ37" s="502" t="s">
        <v>91</v>
      </c>
      <c r="AK37" s="503"/>
      <c r="AL37" s="504"/>
      <c r="AO37" s="705"/>
      <c r="AP37" s="709"/>
      <c r="AQ37" s="613"/>
      <c r="AR37" s="598"/>
      <c r="AS37" s="557"/>
      <c r="AT37" s="558"/>
      <c r="AU37" s="558"/>
      <c r="AV37" s="559"/>
      <c r="AW37" s="499"/>
      <c r="AX37" s="500"/>
      <c r="AY37" s="501"/>
      <c r="AZ37" s="496"/>
      <c r="BA37" s="497"/>
      <c r="BB37" s="498"/>
      <c r="BC37" s="499"/>
      <c r="BD37" s="500"/>
      <c r="BE37" s="501"/>
      <c r="BF37" s="496"/>
      <c r="BG37" s="497"/>
      <c r="BH37" s="498"/>
      <c r="BI37" s="499"/>
      <c r="BJ37" s="500"/>
      <c r="BK37" s="501"/>
      <c r="BL37" s="496"/>
      <c r="BM37" s="497"/>
      <c r="BN37" s="498"/>
      <c r="BO37" s="499"/>
      <c r="BP37" s="500"/>
      <c r="BQ37" s="501"/>
      <c r="BR37" s="496"/>
      <c r="BS37" s="497"/>
      <c r="BT37" s="498"/>
      <c r="BU37" s="499"/>
      <c r="BV37" s="500"/>
      <c r="BW37" s="501"/>
      <c r="BX37" s="496"/>
      <c r="BY37" s="497"/>
      <c r="BZ37" s="498"/>
    </row>
    <row r="38" spans="1:78" ht="22.9" customHeight="1">
      <c r="A38" s="639"/>
      <c r="B38" s="662"/>
      <c r="C38" s="662"/>
      <c r="D38" s="663"/>
      <c r="E38" s="692"/>
      <c r="F38" s="693"/>
      <c r="G38" s="693"/>
      <c r="H38" s="694"/>
      <c r="I38" s="499"/>
      <c r="J38" s="500"/>
      <c r="K38" s="501"/>
      <c r="L38" s="525"/>
      <c r="M38" s="526"/>
      <c r="N38" s="527"/>
      <c r="O38" s="499"/>
      <c r="P38" s="500"/>
      <c r="Q38" s="536"/>
      <c r="R38" s="525"/>
      <c r="S38" s="526"/>
      <c r="T38" s="527"/>
      <c r="U38" s="499"/>
      <c r="V38" s="500"/>
      <c r="W38" s="536"/>
      <c r="X38" s="525"/>
      <c r="Y38" s="526"/>
      <c r="Z38" s="527"/>
      <c r="AA38" s="499"/>
      <c r="AB38" s="500"/>
      <c r="AC38" s="536"/>
      <c r="AD38" s="525"/>
      <c r="AE38" s="526"/>
      <c r="AF38" s="527"/>
      <c r="AG38" s="499"/>
      <c r="AH38" s="500"/>
      <c r="AI38" s="536"/>
      <c r="AJ38" s="525"/>
      <c r="AK38" s="526"/>
      <c r="AL38" s="527"/>
      <c r="AO38" s="705"/>
      <c r="AP38" s="709"/>
      <c r="AQ38" s="613"/>
      <c r="AR38" s="598"/>
      <c r="AS38" s="560" t="s">
        <v>103</v>
      </c>
      <c r="AT38" s="555"/>
      <c r="AU38" s="555"/>
      <c r="AV38" s="556"/>
      <c r="AW38" s="499"/>
      <c r="AX38" s="500"/>
      <c r="AY38" s="501" t="s">
        <v>98</v>
      </c>
      <c r="AZ38" s="502" t="s">
        <v>90</v>
      </c>
      <c r="BA38" s="503"/>
      <c r="BB38" s="504"/>
      <c r="BC38" s="499"/>
      <c r="BD38" s="500"/>
      <c r="BE38" s="501" t="s">
        <v>98</v>
      </c>
      <c r="BF38" s="502" t="s">
        <v>90</v>
      </c>
      <c r="BG38" s="503"/>
      <c r="BH38" s="504"/>
      <c r="BI38" s="499"/>
      <c r="BJ38" s="500"/>
      <c r="BK38" s="501" t="s">
        <v>98</v>
      </c>
      <c r="BL38" s="502" t="s">
        <v>90</v>
      </c>
      <c r="BM38" s="503"/>
      <c r="BN38" s="504"/>
      <c r="BO38" s="499"/>
      <c r="BP38" s="500"/>
      <c r="BQ38" s="501" t="s">
        <v>98</v>
      </c>
      <c r="BR38" s="502" t="s">
        <v>90</v>
      </c>
      <c r="BS38" s="503"/>
      <c r="BT38" s="504"/>
      <c r="BU38" s="499"/>
      <c r="BV38" s="500"/>
      <c r="BW38" s="501" t="s">
        <v>98</v>
      </c>
      <c r="BX38" s="502" t="s">
        <v>90</v>
      </c>
      <c r="BY38" s="503"/>
      <c r="BZ38" s="504"/>
    </row>
    <row r="39" spans="1:78" ht="22.9" customHeight="1">
      <c r="A39" s="639"/>
      <c r="B39" s="662"/>
      <c r="C39" s="662"/>
      <c r="D39" s="663"/>
      <c r="E39" s="671" t="s">
        <v>140</v>
      </c>
      <c r="F39" s="677"/>
      <c r="G39" s="677"/>
      <c r="H39" s="678"/>
      <c r="I39" s="499"/>
      <c r="J39" s="500"/>
      <c r="K39" s="546" t="s">
        <v>84</v>
      </c>
      <c r="L39" s="547" t="s">
        <v>90</v>
      </c>
      <c r="M39" s="548"/>
      <c r="N39" s="549"/>
      <c r="O39" s="499"/>
      <c r="P39" s="500"/>
      <c r="Q39" s="552" t="s">
        <v>84</v>
      </c>
      <c r="R39" s="547" t="s">
        <v>91</v>
      </c>
      <c r="S39" s="548"/>
      <c r="T39" s="549"/>
      <c r="U39" s="499"/>
      <c r="V39" s="500"/>
      <c r="W39" s="552" t="s">
        <v>84</v>
      </c>
      <c r="X39" s="547" t="s">
        <v>91</v>
      </c>
      <c r="Y39" s="548"/>
      <c r="Z39" s="549"/>
      <c r="AA39" s="499"/>
      <c r="AB39" s="500"/>
      <c r="AC39" s="552" t="s">
        <v>84</v>
      </c>
      <c r="AD39" s="547" t="s">
        <v>91</v>
      </c>
      <c r="AE39" s="548"/>
      <c r="AF39" s="549"/>
      <c r="AG39" s="499"/>
      <c r="AH39" s="500"/>
      <c r="AI39" s="552" t="s">
        <v>84</v>
      </c>
      <c r="AJ39" s="547" t="s">
        <v>91</v>
      </c>
      <c r="AK39" s="548"/>
      <c r="AL39" s="549"/>
      <c r="AO39" s="705"/>
      <c r="AP39" s="709"/>
      <c r="AQ39" s="613"/>
      <c r="AR39" s="598"/>
      <c r="AS39" s="557"/>
      <c r="AT39" s="558"/>
      <c r="AU39" s="558"/>
      <c r="AV39" s="559"/>
      <c r="AW39" s="499"/>
      <c r="AX39" s="500"/>
      <c r="AY39" s="501"/>
      <c r="AZ39" s="496"/>
      <c r="BA39" s="497"/>
      <c r="BB39" s="498"/>
      <c r="BC39" s="499"/>
      <c r="BD39" s="500"/>
      <c r="BE39" s="501"/>
      <c r="BF39" s="496"/>
      <c r="BG39" s="497"/>
      <c r="BH39" s="498"/>
      <c r="BI39" s="499"/>
      <c r="BJ39" s="500"/>
      <c r="BK39" s="501"/>
      <c r="BL39" s="496"/>
      <c r="BM39" s="497"/>
      <c r="BN39" s="498"/>
      <c r="BO39" s="499"/>
      <c r="BP39" s="500"/>
      <c r="BQ39" s="501"/>
      <c r="BR39" s="496"/>
      <c r="BS39" s="497"/>
      <c r="BT39" s="498"/>
      <c r="BU39" s="499"/>
      <c r="BV39" s="500"/>
      <c r="BW39" s="501"/>
      <c r="BX39" s="496"/>
      <c r="BY39" s="497"/>
      <c r="BZ39" s="498"/>
    </row>
    <row r="40" spans="1:78" ht="22.9" customHeight="1">
      <c r="A40" s="639"/>
      <c r="B40" s="662"/>
      <c r="C40" s="662"/>
      <c r="D40" s="663"/>
      <c r="E40" s="679"/>
      <c r="F40" s="680"/>
      <c r="G40" s="680"/>
      <c r="H40" s="681"/>
      <c r="I40" s="528"/>
      <c r="J40" s="529"/>
      <c r="K40" s="573"/>
      <c r="L40" s="570"/>
      <c r="M40" s="571"/>
      <c r="N40" s="572"/>
      <c r="O40" s="528"/>
      <c r="P40" s="529"/>
      <c r="Q40" s="553"/>
      <c r="R40" s="570"/>
      <c r="S40" s="571"/>
      <c r="T40" s="572"/>
      <c r="U40" s="528"/>
      <c r="V40" s="529"/>
      <c r="W40" s="553"/>
      <c r="X40" s="570"/>
      <c r="Y40" s="571"/>
      <c r="Z40" s="572"/>
      <c r="AA40" s="528"/>
      <c r="AB40" s="529"/>
      <c r="AC40" s="553"/>
      <c r="AD40" s="570"/>
      <c r="AE40" s="571"/>
      <c r="AF40" s="572"/>
      <c r="AG40" s="528"/>
      <c r="AH40" s="529"/>
      <c r="AI40" s="553"/>
      <c r="AJ40" s="570"/>
      <c r="AK40" s="571"/>
      <c r="AL40" s="572"/>
      <c r="AO40" s="705"/>
      <c r="AP40" s="709"/>
      <c r="AQ40" s="613"/>
      <c r="AR40" s="598"/>
      <c r="AS40" s="560" t="s">
        <v>104</v>
      </c>
      <c r="AT40" s="555"/>
      <c r="AU40" s="555"/>
      <c r="AV40" s="556"/>
      <c r="AW40" s="499"/>
      <c r="AX40" s="500"/>
      <c r="AY40" s="501" t="s">
        <v>98</v>
      </c>
      <c r="AZ40" s="502" t="s">
        <v>90</v>
      </c>
      <c r="BA40" s="503"/>
      <c r="BB40" s="504"/>
      <c r="BC40" s="499"/>
      <c r="BD40" s="500"/>
      <c r="BE40" s="501" t="s">
        <v>98</v>
      </c>
      <c r="BF40" s="502" t="s">
        <v>90</v>
      </c>
      <c r="BG40" s="503"/>
      <c r="BH40" s="504"/>
      <c r="BI40" s="499"/>
      <c r="BJ40" s="500"/>
      <c r="BK40" s="501" t="s">
        <v>98</v>
      </c>
      <c r="BL40" s="502" t="s">
        <v>90</v>
      </c>
      <c r="BM40" s="503"/>
      <c r="BN40" s="504"/>
      <c r="BO40" s="499"/>
      <c r="BP40" s="500"/>
      <c r="BQ40" s="501" t="s">
        <v>98</v>
      </c>
      <c r="BR40" s="502" t="s">
        <v>90</v>
      </c>
      <c r="BS40" s="503"/>
      <c r="BT40" s="504"/>
      <c r="BU40" s="499"/>
      <c r="BV40" s="500"/>
      <c r="BW40" s="501" t="s">
        <v>98</v>
      </c>
      <c r="BX40" s="502" t="s">
        <v>90</v>
      </c>
      <c r="BY40" s="503"/>
      <c r="BZ40" s="504"/>
    </row>
    <row r="41" spans="1:78" ht="22.9" customHeight="1">
      <c r="A41" s="639"/>
      <c r="B41" s="662"/>
      <c r="C41" s="662"/>
      <c r="D41" s="663"/>
      <c r="E41" s="554" t="s">
        <v>144</v>
      </c>
      <c r="F41" s="555"/>
      <c r="G41" s="555"/>
      <c r="H41" s="556"/>
      <c r="I41" s="499"/>
      <c r="J41" s="500"/>
      <c r="K41" s="501" t="s">
        <v>84</v>
      </c>
      <c r="L41" s="502" t="s">
        <v>90</v>
      </c>
      <c r="M41" s="503"/>
      <c r="N41" s="504"/>
      <c r="O41" s="499"/>
      <c r="P41" s="500"/>
      <c r="Q41" s="565" t="s">
        <v>84</v>
      </c>
      <c r="R41" s="502" t="s">
        <v>91</v>
      </c>
      <c r="S41" s="503"/>
      <c r="T41" s="504"/>
      <c r="U41" s="499"/>
      <c r="V41" s="500"/>
      <c r="W41" s="565" t="s">
        <v>84</v>
      </c>
      <c r="X41" s="502" t="s">
        <v>91</v>
      </c>
      <c r="Y41" s="503"/>
      <c r="Z41" s="504"/>
      <c r="AA41" s="499"/>
      <c r="AB41" s="500"/>
      <c r="AC41" s="565" t="s">
        <v>84</v>
      </c>
      <c r="AD41" s="502" t="s">
        <v>91</v>
      </c>
      <c r="AE41" s="503"/>
      <c r="AF41" s="504"/>
      <c r="AG41" s="499"/>
      <c r="AH41" s="500"/>
      <c r="AI41" s="565" t="s">
        <v>84</v>
      </c>
      <c r="AJ41" s="502" t="s">
        <v>91</v>
      </c>
      <c r="AK41" s="503"/>
      <c r="AL41" s="504"/>
      <c r="AO41" s="705"/>
      <c r="AP41" s="709"/>
      <c r="AQ41" s="613"/>
      <c r="AR41" s="598"/>
      <c r="AS41" s="557"/>
      <c r="AT41" s="558"/>
      <c r="AU41" s="558"/>
      <c r="AV41" s="559"/>
      <c r="AW41" s="499"/>
      <c r="AX41" s="500"/>
      <c r="AY41" s="501"/>
      <c r="AZ41" s="496"/>
      <c r="BA41" s="497"/>
      <c r="BB41" s="498"/>
      <c r="BC41" s="499"/>
      <c r="BD41" s="500"/>
      <c r="BE41" s="501"/>
      <c r="BF41" s="496"/>
      <c r="BG41" s="497"/>
      <c r="BH41" s="498"/>
      <c r="BI41" s="499"/>
      <c r="BJ41" s="500"/>
      <c r="BK41" s="501"/>
      <c r="BL41" s="496"/>
      <c r="BM41" s="497"/>
      <c r="BN41" s="498"/>
      <c r="BO41" s="499"/>
      <c r="BP41" s="500"/>
      <c r="BQ41" s="501"/>
      <c r="BR41" s="496"/>
      <c r="BS41" s="497"/>
      <c r="BT41" s="498"/>
      <c r="BU41" s="499"/>
      <c r="BV41" s="500"/>
      <c r="BW41" s="501"/>
      <c r="BX41" s="496"/>
      <c r="BY41" s="497"/>
      <c r="BZ41" s="498"/>
    </row>
    <row r="42" spans="1:78" ht="22.9" customHeight="1">
      <c r="A42" s="639"/>
      <c r="B42" s="662"/>
      <c r="C42" s="662"/>
      <c r="D42" s="663"/>
      <c r="E42" s="557"/>
      <c r="F42" s="558"/>
      <c r="G42" s="558"/>
      <c r="H42" s="559"/>
      <c r="I42" s="499"/>
      <c r="J42" s="500"/>
      <c r="K42" s="501"/>
      <c r="L42" s="525"/>
      <c r="M42" s="526"/>
      <c r="N42" s="527"/>
      <c r="O42" s="499"/>
      <c r="P42" s="500"/>
      <c r="Q42" s="536"/>
      <c r="R42" s="525"/>
      <c r="S42" s="526"/>
      <c r="T42" s="527"/>
      <c r="U42" s="499"/>
      <c r="V42" s="500"/>
      <c r="W42" s="536"/>
      <c r="X42" s="525"/>
      <c r="Y42" s="526"/>
      <c r="Z42" s="527"/>
      <c r="AA42" s="499"/>
      <c r="AB42" s="500"/>
      <c r="AC42" s="536"/>
      <c r="AD42" s="525"/>
      <c r="AE42" s="526"/>
      <c r="AF42" s="527"/>
      <c r="AG42" s="499"/>
      <c r="AH42" s="500"/>
      <c r="AI42" s="536"/>
      <c r="AJ42" s="525"/>
      <c r="AK42" s="526"/>
      <c r="AL42" s="527"/>
      <c r="AO42" s="705"/>
      <c r="AP42" s="709"/>
      <c r="AQ42" s="613"/>
      <c r="AR42" s="598"/>
      <c r="AS42" s="554" t="s">
        <v>364</v>
      </c>
      <c r="AT42" s="555"/>
      <c r="AU42" s="555"/>
      <c r="AV42" s="556"/>
      <c r="AW42" s="499"/>
      <c r="AX42" s="500"/>
      <c r="AY42" s="501" t="s">
        <v>98</v>
      </c>
      <c r="AZ42" s="502" t="s">
        <v>90</v>
      </c>
      <c r="BA42" s="503"/>
      <c r="BB42" s="504"/>
      <c r="BC42" s="499"/>
      <c r="BD42" s="500"/>
      <c r="BE42" s="501" t="s">
        <v>98</v>
      </c>
      <c r="BF42" s="502" t="s">
        <v>90</v>
      </c>
      <c r="BG42" s="503"/>
      <c r="BH42" s="504"/>
      <c r="BI42" s="499"/>
      <c r="BJ42" s="500"/>
      <c r="BK42" s="501" t="s">
        <v>98</v>
      </c>
      <c r="BL42" s="502" t="s">
        <v>90</v>
      </c>
      <c r="BM42" s="503"/>
      <c r="BN42" s="504"/>
      <c r="BO42" s="499"/>
      <c r="BP42" s="500"/>
      <c r="BQ42" s="501" t="s">
        <v>98</v>
      </c>
      <c r="BR42" s="502" t="s">
        <v>90</v>
      </c>
      <c r="BS42" s="503"/>
      <c r="BT42" s="504"/>
      <c r="BU42" s="499"/>
      <c r="BV42" s="500"/>
      <c r="BW42" s="501" t="s">
        <v>98</v>
      </c>
      <c r="BX42" s="502" t="s">
        <v>90</v>
      </c>
      <c r="BY42" s="503"/>
      <c r="BZ42" s="504"/>
    </row>
    <row r="43" spans="1:78" ht="22.9" customHeight="1">
      <c r="A43" s="639"/>
      <c r="B43" s="662"/>
      <c r="C43" s="662"/>
      <c r="D43" s="663"/>
      <c r="E43" s="554" t="s">
        <v>143</v>
      </c>
      <c r="F43" s="555"/>
      <c r="G43" s="555"/>
      <c r="H43" s="556"/>
      <c r="I43" s="499"/>
      <c r="J43" s="500"/>
      <c r="K43" s="546" t="s">
        <v>84</v>
      </c>
      <c r="L43" s="547" t="s">
        <v>90</v>
      </c>
      <c r="M43" s="548"/>
      <c r="N43" s="549"/>
      <c r="O43" s="499"/>
      <c r="P43" s="500"/>
      <c r="Q43" s="552" t="s">
        <v>84</v>
      </c>
      <c r="R43" s="547" t="s">
        <v>91</v>
      </c>
      <c r="S43" s="548"/>
      <c r="T43" s="549"/>
      <c r="U43" s="499"/>
      <c r="V43" s="500"/>
      <c r="W43" s="552" t="s">
        <v>84</v>
      </c>
      <c r="X43" s="547" t="s">
        <v>91</v>
      </c>
      <c r="Y43" s="548"/>
      <c r="Z43" s="549"/>
      <c r="AA43" s="499"/>
      <c r="AB43" s="500"/>
      <c r="AC43" s="552" t="s">
        <v>84</v>
      </c>
      <c r="AD43" s="547" t="s">
        <v>91</v>
      </c>
      <c r="AE43" s="548"/>
      <c r="AF43" s="549"/>
      <c r="AG43" s="499"/>
      <c r="AH43" s="500"/>
      <c r="AI43" s="552" t="s">
        <v>84</v>
      </c>
      <c r="AJ43" s="547" t="s">
        <v>91</v>
      </c>
      <c r="AK43" s="548"/>
      <c r="AL43" s="549"/>
      <c r="AO43" s="705"/>
      <c r="AP43" s="709"/>
      <c r="AQ43" s="613"/>
      <c r="AR43" s="598"/>
      <c r="AS43" s="557"/>
      <c r="AT43" s="558"/>
      <c r="AU43" s="558"/>
      <c r="AV43" s="559"/>
      <c r="AW43" s="499"/>
      <c r="AX43" s="500"/>
      <c r="AY43" s="501"/>
      <c r="AZ43" s="496"/>
      <c r="BA43" s="497"/>
      <c r="BB43" s="498"/>
      <c r="BC43" s="499"/>
      <c r="BD43" s="500"/>
      <c r="BE43" s="501"/>
      <c r="BF43" s="496"/>
      <c r="BG43" s="497"/>
      <c r="BH43" s="498"/>
      <c r="BI43" s="499"/>
      <c r="BJ43" s="500"/>
      <c r="BK43" s="501"/>
      <c r="BL43" s="496"/>
      <c r="BM43" s="497"/>
      <c r="BN43" s="498"/>
      <c r="BO43" s="499"/>
      <c r="BP43" s="500"/>
      <c r="BQ43" s="501"/>
      <c r="BR43" s="496"/>
      <c r="BS43" s="497"/>
      <c r="BT43" s="498"/>
      <c r="BU43" s="499"/>
      <c r="BV43" s="500"/>
      <c r="BW43" s="501"/>
      <c r="BX43" s="496"/>
      <c r="BY43" s="497"/>
      <c r="BZ43" s="498"/>
    </row>
    <row r="44" spans="1:78" ht="22.9" customHeight="1" thickBot="1">
      <c r="A44" s="639"/>
      <c r="B44" s="664"/>
      <c r="C44" s="664"/>
      <c r="D44" s="665"/>
      <c r="E44" s="592"/>
      <c r="F44" s="593"/>
      <c r="G44" s="593"/>
      <c r="H44" s="594"/>
      <c r="I44" s="533"/>
      <c r="J44" s="534"/>
      <c r="K44" s="511"/>
      <c r="L44" s="512"/>
      <c r="M44" s="513"/>
      <c r="N44" s="514"/>
      <c r="O44" s="533"/>
      <c r="P44" s="534"/>
      <c r="Q44" s="569"/>
      <c r="R44" s="512"/>
      <c r="S44" s="513"/>
      <c r="T44" s="514"/>
      <c r="U44" s="533"/>
      <c r="V44" s="534"/>
      <c r="W44" s="569"/>
      <c r="X44" s="512"/>
      <c r="Y44" s="513"/>
      <c r="Z44" s="514"/>
      <c r="AA44" s="533"/>
      <c r="AB44" s="534"/>
      <c r="AC44" s="569"/>
      <c r="AD44" s="512"/>
      <c r="AE44" s="513"/>
      <c r="AF44" s="514"/>
      <c r="AG44" s="533"/>
      <c r="AH44" s="534"/>
      <c r="AI44" s="569"/>
      <c r="AJ44" s="512"/>
      <c r="AK44" s="513"/>
      <c r="AL44" s="514"/>
      <c r="AO44" s="705"/>
      <c r="AP44" s="709"/>
      <c r="AQ44" s="613"/>
      <c r="AR44" s="598"/>
      <c r="AS44" s="554" t="s">
        <v>365</v>
      </c>
      <c r="AT44" s="555"/>
      <c r="AU44" s="555"/>
      <c r="AV44" s="556"/>
      <c r="AW44" s="499"/>
      <c r="AX44" s="500"/>
      <c r="AY44" s="501" t="s">
        <v>98</v>
      </c>
      <c r="AZ44" s="502" t="s">
        <v>90</v>
      </c>
      <c r="BA44" s="503"/>
      <c r="BB44" s="504"/>
      <c r="BC44" s="499"/>
      <c r="BD44" s="500"/>
      <c r="BE44" s="501" t="s">
        <v>98</v>
      </c>
      <c r="BF44" s="502" t="s">
        <v>90</v>
      </c>
      <c r="BG44" s="503"/>
      <c r="BH44" s="504"/>
      <c r="BI44" s="499"/>
      <c r="BJ44" s="500"/>
      <c r="BK44" s="501" t="s">
        <v>98</v>
      </c>
      <c r="BL44" s="502" t="s">
        <v>90</v>
      </c>
      <c r="BM44" s="503"/>
      <c r="BN44" s="504"/>
      <c r="BO44" s="499"/>
      <c r="BP44" s="500"/>
      <c r="BQ44" s="501" t="s">
        <v>98</v>
      </c>
      <c r="BR44" s="502" t="s">
        <v>90</v>
      </c>
      <c r="BS44" s="503"/>
      <c r="BT44" s="504"/>
      <c r="BU44" s="499"/>
      <c r="BV44" s="500"/>
      <c r="BW44" s="501" t="s">
        <v>98</v>
      </c>
      <c r="BX44" s="502" t="s">
        <v>90</v>
      </c>
      <c r="BY44" s="503"/>
      <c r="BZ44" s="504"/>
    </row>
    <row r="45" spans="1:78" ht="22.9" customHeight="1" thickBot="1">
      <c r="A45" s="639"/>
      <c r="B45" s="659" t="s">
        <v>149</v>
      </c>
      <c r="C45" s="659"/>
      <c r="D45" s="666"/>
      <c r="E45" s="606" t="s">
        <v>92</v>
      </c>
      <c r="F45" s="607"/>
      <c r="G45" s="607"/>
      <c r="H45" s="608"/>
      <c r="I45" s="531"/>
      <c r="J45" s="532"/>
      <c r="K45" s="530" t="s">
        <v>84</v>
      </c>
      <c r="L45" s="520" t="s">
        <v>91</v>
      </c>
      <c r="M45" s="521"/>
      <c r="N45" s="522"/>
      <c r="O45" s="541"/>
      <c r="P45" s="542"/>
      <c r="Q45" s="535" t="s">
        <v>84</v>
      </c>
      <c r="R45" s="520" t="s">
        <v>91</v>
      </c>
      <c r="S45" s="521"/>
      <c r="T45" s="522"/>
      <c r="U45" s="541"/>
      <c r="V45" s="542"/>
      <c r="W45" s="535" t="s">
        <v>84</v>
      </c>
      <c r="X45" s="520" t="s">
        <v>91</v>
      </c>
      <c r="Y45" s="521"/>
      <c r="Z45" s="522"/>
      <c r="AA45" s="541"/>
      <c r="AB45" s="542"/>
      <c r="AC45" s="535" t="s">
        <v>84</v>
      </c>
      <c r="AD45" s="520" t="s">
        <v>91</v>
      </c>
      <c r="AE45" s="521"/>
      <c r="AF45" s="522"/>
      <c r="AG45" s="541"/>
      <c r="AH45" s="542"/>
      <c r="AI45" s="535" t="s">
        <v>84</v>
      </c>
      <c r="AJ45" s="520" t="s">
        <v>91</v>
      </c>
      <c r="AK45" s="521"/>
      <c r="AL45" s="522"/>
      <c r="AO45" s="705"/>
      <c r="AP45" s="709"/>
      <c r="AQ45" s="613"/>
      <c r="AR45" s="710"/>
      <c r="AS45" s="592"/>
      <c r="AT45" s="593"/>
      <c r="AU45" s="593"/>
      <c r="AV45" s="594"/>
      <c r="AW45" s="533"/>
      <c r="AX45" s="534"/>
      <c r="AY45" s="511"/>
      <c r="AZ45" s="517"/>
      <c r="BA45" s="518"/>
      <c r="BB45" s="519"/>
      <c r="BC45" s="533"/>
      <c r="BD45" s="534"/>
      <c r="BE45" s="511"/>
      <c r="BF45" s="517"/>
      <c r="BG45" s="518"/>
      <c r="BH45" s="519"/>
      <c r="BI45" s="533"/>
      <c r="BJ45" s="534"/>
      <c r="BK45" s="511"/>
      <c r="BL45" s="517"/>
      <c r="BM45" s="518"/>
      <c r="BN45" s="519"/>
      <c r="BO45" s="533"/>
      <c r="BP45" s="534"/>
      <c r="BQ45" s="511"/>
      <c r="BR45" s="517"/>
      <c r="BS45" s="518"/>
      <c r="BT45" s="519"/>
      <c r="BU45" s="533"/>
      <c r="BV45" s="534"/>
      <c r="BW45" s="511"/>
      <c r="BX45" s="517"/>
      <c r="BY45" s="518"/>
      <c r="BZ45" s="519"/>
    </row>
    <row r="46" spans="1:78" ht="22.9" customHeight="1">
      <c r="A46" s="639"/>
      <c r="B46" s="667"/>
      <c r="C46" s="667"/>
      <c r="D46" s="668"/>
      <c r="E46" s="557"/>
      <c r="F46" s="558"/>
      <c r="G46" s="558"/>
      <c r="H46" s="559"/>
      <c r="I46" s="499"/>
      <c r="J46" s="500"/>
      <c r="K46" s="501"/>
      <c r="L46" s="525"/>
      <c r="M46" s="526"/>
      <c r="N46" s="527"/>
      <c r="O46" s="543"/>
      <c r="P46" s="544"/>
      <c r="Q46" s="536"/>
      <c r="R46" s="525"/>
      <c r="S46" s="526"/>
      <c r="T46" s="527"/>
      <c r="U46" s="543"/>
      <c r="V46" s="544"/>
      <c r="W46" s="536"/>
      <c r="X46" s="525"/>
      <c r="Y46" s="526"/>
      <c r="Z46" s="527"/>
      <c r="AA46" s="543"/>
      <c r="AB46" s="544"/>
      <c r="AC46" s="536"/>
      <c r="AD46" s="525"/>
      <c r="AE46" s="526"/>
      <c r="AF46" s="527"/>
      <c r="AG46" s="543"/>
      <c r="AH46" s="544"/>
      <c r="AI46" s="536"/>
      <c r="AJ46" s="525"/>
      <c r="AK46" s="526"/>
      <c r="AL46" s="527"/>
      <c r="AO46" s="705"/>
      <c r="AP46" s="709"/>
      <c r="AQ46" s="613"/>
      <c r="AR46" s="698" t="s">
        <v>366</v>
      </c>
      <c r="AS46" s="588" t="s">
        <v>367</v>
      </c>
      <c r="AT46" s="577"/>
      <c r="AU46" s="577"/>
      <c r="AV46" s="578"/>
      <c r="AW46" s="531"/>
      <c r="AX46" s="532"/>
      <c r="AY46" s="530" t="s">
        <v>96</v>
      </c>
      <c r="AZ46" s="520" t="s">
        <v>90</v>
      </c>
      <c r="BA46" s="521"/>
      <c r="BB46" s="522"/>
      <c r="BC46" s="541"/>
      <c r="BD46" s="542"/>
      <c r="BE46" s="535" t="s">
        <v>96</v>
      </c>
      <c r="BF46" s="520" t="s">
        <v>90</v>
      </c>
      <c r="BG46" s="521"/>
      <c r="BH46" s="522"/>
      <c r="BI46" s="541"/>
      <c r="BJ46" s="542"/>
      <c r="BK46" s="535" t="s">
        <v>96</v>
      </c>
      <c r="BL46" s="520" t="s">
        <v>90</v>
      </c>
      <c r="BM46" s="521"/>
      <c r="BN46" s="522"/>
      <c r="BO46" s="541"/>
      <c r="BP46" s="542"/>
      <c r="BQ46" s="535" t="s">
        <v>96</v>
      </c>
      <c r="BR46" s="520" t="s">
        <v>90</v>
      </c>
      <c r="BS46" s="521"/>
      <c r="BT46" s="522"/>
      <c r="BU46" s="541"/>
      <c r="BV46" s="542"/>
      <c r="BW46" s="535" t="s">
        <v>96</v>
      </c>
      <c r="BX46" s="520" t="s">
        <v>90</v>
      </c>
      <c r="BY46" s="521"/>
      <c r="BZ46" s="522"/>
    </row>
    <row r="47" spans="1:78" ht="22.9" customHeight="1">
      <c r="A47" s="639"/>
      <c r="B47" s="667"/>
      <c r="C47" s="667"/>
      <c r="D47" s="668"/>
      <c r="E47" s="697" t="s">
        <v>118</v>
      </c>
      <c r="F47" s="590"/>
      <c r="G47" s="590"/>
      <c r="H47" s="591"/>
      <c r="I47" s="499"/>
      <c r="J47" s="500"/>
      <c r="K47" s="501" t="s">
        <v>84</v>
      </c>
      <c r="L47" s="502" t="s">
        <v>91</v>
      </c>
      <c r="M47" s="503"/>
      <c r="N47" s="504"/>
      <c r="O47" s="505"/>
      <c r="P47" s="506"/>
      <c r="Q47" s="565" t="s">
        <v>84</v>
      </c>
      <c r="R47" s="502" t="s">
        <v>91</v>
      </c>
      <c r="S47" s="503"/>
      <c r="T47" s="504"/>
      <c r="U47" s="505"/>
      <c r="V47" s="506"/>
      <c r="W47" s="565" t="s">
        <v>84</v>
      </c>
      <c r="X47" s="502" t="s">
        <v>91</v>
      </c>
      <c r="Y47" s="503"/>
      <c r="Z47" s="504"/>
      <c r="AA47" s="505"/>
      <c r="AB47" s="506"/>
      <c r="AC47" s="565" t="s">
        <v>84</v>
      </c>
      <c r="AD47" s="502" t="s">
        <v>91</v>
      </c>
      <c r="AE47" s="503"/>
      <c r="AF47" s="504"/>
      <c r="AG47" s="505"/>
      <c r="AH47" s="506"/>
      <c r="AI47" s="565" t="s">
        <v>84</v>
      </c>
      <c r="AJ47" s="502" t="s">
        <v>91</v>
      </c>
      <c r="AK47" s="503"/>
      <c r="AL47" s="504"/>
      <c r="AO47" s="705"/>
      <c r="AP47" s="709"/>
      <c r="AQ47" s="613"/>
      <c r="AR47" s="598"/>
      <c r="AS47" s="579"/>
      <c r="AT47" s="580"/>
      <c r="AU47" s="580"/>
      <c r="AV47" s="581"/>
      <c r="AW47" s="499"/>
      <c r="AX47" s="500"/>
      <c r="AY47" s="501"/>
      <c r="AZ47" s="525"/>
      <c r="BA47" s="526"/>
      <c r="BB47" s="527"/>
      <c r="BC47" s="543"/>
      <c r="BD47" s="544"/>
      <c r="BE47" s="536"/>
      <c r="BF47" s="525"/>
      <c r="BG47" s="526"/>
      <c r="BH47" s="527"/>
      <c r="BI47" s="543"/>
      <c r="BJ47" s="544"/>
      <c r="BK47" s="536"/>
      <c r="BL47" s="525"/>
      <c r="BM47" s="526"/>
      <c r="BN47" s="527"/>
      <c r="BO47" s="543"/>
      <c r="BP47" s="544"/>
      <c r="BQ47" s="536"/>
      <c r="BR47" s="525"/>
      <c r="BS47" s="526"/>
      <c r="BT47" s="527"/>
      <c r="BU47" s="543"/>
      <c r="BV47" s="544"/>
      <c r="BW47" s="536"/>
      <c r="BX47" s="525"/>
      <c r="BY47" s="526"/>
      <c r="BZ47" s="527"/>
    </row>
    <row r="48" spans="1:78" ht="22.9" customHeight="1">
      <c r="A48" s="639"/>
      <c r="B48" s="667"/>
      <c r="C48" s="667"/>
      <c r="D48" s="668"/>
      <c r="E48" s="557"/>
      <c r="F48" s="558"/>
      <c r="G48" s="558"/>
      <c r="H48" s="559"/>
      <c r="I48" s="528"/>
      <c r="J48" s="529"/>
      <c r="K48" s="573"/>
      <c r="L48" s="570"/>
      <c r="M48" s="571"/>
      <c r="N48" s="572"/>
      <c r="O48" s="561"/>
      <c r="P48" s="562"/>
      <c r="Q48" s="553"/>
      <c r="R48" s="570"/>
      <c r="S48" s="571"/>
      <c r="T48" s="572"/>
      <c r="U48" s="561"/>
      <c r="V48" s="562"/>
      <c r="W48" s="553"/>
      <c r="X48" s="570"/>
      <c r="Y48" s="571"/>
      <c r="Z48" s="572"/>
      <c r="AA48" s="561"/>
      <c r="AB48" s="562"/>
      <c r="AC48" s="553"/>
      <c r="AD48" s="570"/>
      <c r="AE48" s="571"/>
      <c r="AF48" s="572"/>
      <c r="AG48" s="561"/>
      <c r="AH48" s="562"/>
      <c r="AI48" s="553"/>
      <c r="AJ48" s="570"/>
      <c r="AK48" s="571"/>
      <c r="AL48" s="572"/>
      <c r="AO48" s="705"/>
      <c r="AP48" s="709"/>
      <c r="AQ48" s="613"/>
      <c r="AR48" s="598"/>
      <c r="AS48" s="554" t="s">
        <v>368</v>
      </c>
      <c r="AT48" s="555"/>
      <c r="AU48" s="555"/>
      <c r="AV48" s="556"/>
      <c r="AW48" s="499"/>
      <c r="AX48" s="500"/>
      <c r="AY48" s="509" t="s">
        <v>96</v>
      </c>
      <c r="AZ48" s="502" t="s">
        <v>90</v>
      </c>
      <c r="BA48" s="503"/>
      <c r="BB48" s="504"/>
      <c r="BC48" s="505"/>
      <c r="BD48" s="506"/>
      <c r="BE48" s="509" t="s">
        <v>96</v>
      </c>
      <c r="BF48" s="502" t="s">
        <v>90</v>
      </c>
      <c r="BG48" s="503"/>
      <c r="BH48" s="504"/>
      <c r="BI48" s="505"/>
      <c r="BJ48" s="506"/>
      <c r="BK48" s="509" t="s">
        <v>96</v>
      </c>
      <c r="BL48" s="502" t="s">
        <v>90</v>
      </c>
      <c r="BM48" s="503"/>
      <c r="BN48" s="504"/>
      <c r="BO48" s="505"/>
      <c r="BP48" s="506"/>
      <c r="BQ48" s="509" t="s">
        <v>96</v>
      </c>
      <c r="BR48" s="502" t="s">
        <v>90</v>
      </c>
      <c r="BS48" s="503"/>
      <c r="BT48" s="504"/>
      <c r="BU48" s="505"/>
      <c r="BV48" s="506"/>
      <c r="BW48" s="509" t="s">
        <v>96</v>
      </c>
      <c r="BX48" s="502" t="s">
        <v>90</v>
      </c>
      <c r="BY48" s="503"/>
      <c r="BZ48" s="504"/>
    </row>
    <row r="49" spans="1:87" ht="22.9" customHeight="1" thickBot="1">
      <c r="A49" s="639"/>
      <c r="B49" s="667"/>
      <c r="C49" s="667"/>
      <c r="D49" s="668"/>
      <c r="E49" s="560" t="s">
        <v>93</v>
      </c>
      <c r="F49" s="555"/>
      <c r="G49" s="555"/>
      <c r="H49" s="556"/>
      <c r="I49" s="499"/>
      <c r="J49" s="500"/>
      <c r="K49" s="501" t="s">
        <v>84</v>
      </c>
      <c r="L49" s="502" t="s">
        <v>90</v>
      </c>
      <c r="M49" s="503"/>
      <c r="N49" s="504"/>
      <c r="O49" s="499"/>
      <c r="P49" s="500"/>
      <c r="Q49" s="501" t="s">
        <v>84</v>
      </c>
      <c r="R49" s="502" t="s">
        <v>90</v>
      </c>
      <c r="S49" s="503"/>
      <c r="T49" s="504"/>
      <c r="U49" s="499"/>
      <c r="V49" s="500"/>
      <c r="W49" s="501" t="s">
        <v>84</v>
      </c>
      <c r="X49" s="502" t="s">
        <v>90</v>
      </c>
      <c r="Y49" s="503"/>
      <c r="Z49" s="504"/>
      <c r="AA49" s="499"/>
      <c r="AB49" s="500"/>
      <c r="AC49" s="501" t="s">
        <v>84</v>
      </c>
      <c r="AD49" s="502" t="s">
        <v>90</v>
      </c>
      <c r="AE49" s="503"/>
      <c r="AF49" s="504"/>
      <c r="AG49" s="499"/>
      <c r="AH49" s="500"/>
      <c r="AI49" s="501" t="s">
        <v>84</v>
      </c>
      <c r="AJ49" s="502" t="s">
        <v>90</v>
      </c>
      <c r="AK49" s="503"/>
      <c r="AL49" s="504"/>
      <c r="AO49" s="705"/>
      <c r="AP49" s="709"/>
      <c r="AQ49" s="613"/>
      <c r="AR49" s="710"/>
      <c r="AS49" s="585"/>
      <c r="AT49" s="586"/>
      <c r="AU49" s="586"/>
      <c r="AV49" s="587"/>
      <c r="AW49" s="533"/>
      <c r="AX49" s="534"/>
      <c r="AY49" s="510"/>
      <c r="AZ49" s="512"/>
      <c r="BA49" s="513"/>
      <c r="BB49" s="514"/>
      <c r="BC49" s="507"/>
      <c r="BD49" s="508"/>
      <c r="BE49" s="510"/>
      <c r="BF49" s="512"/>
      <c r="BG49" s="513"/>
      <c r="BH49" s="514"/>
      <c r="BI49" s="507"/>
      <c r="BJ49" s="508"/>
      <c r="BK49" s="510"/>
      <c r="BL49" s="512"/>
      <c r="BM49" s="513"/>
      <c r="BN49" s="514"/>
      <c r="BO49" s="507"/>
      <c r="BP49" s="508"/>
      <c r="BQ49" s="510"/>
      <c r="BR49" s="512"/>
      <c r="BS49" s="513"/>
      <c r="BT49" s="514"/>
      <c r="BU49" s="507"/>
      <c r="BV49" s="508"/>
      <c r="BW49" s="510"/>
      <c r="BX49" s="512"/>
      <c r="BY49" s="513"/>
      <c r="BZ49" s="514"/>
    </row>
    <row r="50" spans="1:87" ht="22.9" customHeight="1">
      <c r="A50" s="639"/>
      <c r="B50" s="667"/>
      <c r="C50" s="667"/>
      <c r="D50" s="668"/>
      <c r="E50" s="557"/>
      <c r="F50" s="558"/>
      <c r="G50" s="558"/>
      <c r="H50" s="559"/>
      <c r="I50" s="499"/>
      <c r="J50" s="500"/>
      <c r="K50" s="501"/>
      <c r="L50" s="525"/>
      <c r="M50" s="526"/>
      <c r="N50" s="527"/>
      <c r="O50" s="499"/>
      <c r="P50" s="500"/>
      <c r="Q50" s="501"/>
      <c r="R50" s="525"/>
      <c r="S50" s="526"/>
      <c r="T50" s="527"/>
      <c r="U50" s="499"/>
      <c r="V50" s="500"/>
      <c r="W50" s="501"/>
      <c r="X50" s="525"/>
      <c r="Y50" s="526"/>
      <c r="Z50" s="527"/>
      <c r="AA50" s="499"/>
      <c r="AB50" s="500"/>
      <c r="AC50" s="501"/>
      <c r="AD50" s="525"/>
      <c r="AE50" s="526"/>
      <c r="AF50" s="527"/>
      <c r="AG50" s="499"/>
      <c r="AH50" s="500"/>
      <c r="AI50" s="501"/>
      <c r="AJ50" s="525"/>
      <c r="AK50" s="526"/>
      <c r="AL50" s="527"/>
      <c r="AO50" s="705"/>
      <c r="AP50" s="319"/>
      <c r="AQ50" s="319"/>
      <c r="AR50" s="35"/>
      <c r="AS50" s="576" t="s">
        <v>105</v>
      </c>
      <c r="AT50" s="577"/>
      <c r="AU50" s="577"/>
      <c r="AV50" s="578"/>
      <c r="AW50" s="531"/>
      <c r="AX50" s="532"/>
      <c r="AY50" s="530" t="s">
        <v>106</v>
      </c>
      <c r="AZ50" s="520" t="s">
        <v>90</v>
      </c>
      <c r="BA50" s="521"/>
      <c r="BB50" s="522"/>
      <c r="BC50" s="541"/>
      <c r="BD50" s="542"/>
      <c r="BE50" s="535" t="s">
        <v>106</v>
      </c>
      <c r="BF50" s="520" t="s">
        <v>90</v>
      </c>
      <c r="BG50" s="521"/>
      <c r="BH50" s="522"/>
      <c r="BI50" s="541"/>
      <c r="BJ50" s="542"/>
      <c r="BK50" s="535" t="s">
        <v>106</v>
      </c>
      <c r="BL50" s="520" t="s">
        <v>90</v>
      </c>
      <c r="BM50" s="521"/>
      <c r="BN50" s="522"/>
      <c r="BO50" s="541"/>
      <c r="BP50" s="542"/>
      <c r="BQ50" s="535" t="s">
        <v>106</v>
      </c>
      <c r="BR50" s="520" t="s">
        <v>90</v>
      </c>
      <c r="BS50" s="521"/>
      <c r="BT50" s="522"/>
      <c r="BU50" s="541"/>
      <c r="BV50" s="542"/>
      <c r="BW50" s="535" t="s">
        <v>106</v>
      </c>
      <c r="BX50" s="520" t="s">
        <v>90</v>
      </c>
      <c r="BY50" s="521"/>
      <c r="BZ50" s="522"/>
    </row>
    <row r="51" spans="1:87" ht="22.9" customHeight="1">
      <c r="A51" s="639"/>
      <c r="B51" s="667"/>
      <c r="C51" s="667"/>
      <c r="D51" s="668"/>
      <c r="E51" s="697" t="s">
        <v>363</v>
      </c>
      <c r="F51" s="590"/>
      <c r="G51" s="590"/>
      <c r="H51" s="591"/>
      <c r="I51" s="550"/>
      <c r="J51" s="551"/>
      <c r="K51" s="546" t="s">
        <v>84</v>
      </c>
      <c r="L51" s="547" t="s">
        <v>90</v>
      </c>
      <c r="M51" s="548"/>
      <c r="N51" s="549"/>
      <c r="O51" s="550"/>
      <c r="P51" s="551"/>
      <c r="Q51" s="546" t="s">
        <v>84</v>
      </c>
      <c r="R51" s="547" t="s">
        <v>90</v>
      </c>
      <c r="S51" s="548"/>
      <c r="T51" s="549"/>
      <c r="U51" s="550"/>
      <c r="V51" s="551"/>
      <c r="W51" s="546" t="s">
        <v>84</v>
      </c>
      <c r="X51" s="547" t="s">
        <v>90</v>
      </c>
      <c r="Y51" s="548"/>
      <c r="Z51" s="549"/>
      <c r="AA51" s="550"/>
      <c r="AB51" s="551"/>
      <c r="AC51" s="546" t="s">
        <v>84</v>
      </c>
      <c r="AD51" s="547" t="s">
        <v>90</v>
      </c>
      <c r="AE51" s="548"/>
      <c r="AF51" s="549"/>
      <c r="AG51" s="550"/>
      <c r="AH51" s="551"/>
      <c r="AI51" s="546" t="s">
        <v>84</v>
      </c>
      <c r="AJ51" s="547" t="s">
        <v>90</v>
      </c>
      <c r="AK51" s="548"/>
      <c r="AL51" s="549"/>
      <c r="AO51" s="705"/>
      <c r="AP51" s="319"/>
      <c r="AQ51" s="319"/>
      <c r="AR51" s="35"/>
      <c r="AS51" s="579"/>
      <c r="AT51" s="580"/>
      <c r="AU51" s="580"/>
      <c r="AV51" s="581"/>
      <c r="AW51" s="499"/>
      <c r="AX51" s="500"/>
      <c r="AY51" s="501"/>
      <c r="AZ51" s="525"/>
      <c r="BA51" s="526"/>
      <c r="BB51" s="527"/>
      <c r="BC51" s="543"/>
      <c r="BD51" s="544"/>
      <c r="BE51" s="536"/>
      <c r="BF51" s="525"/>
      <c r="BG51" s="526"/>
      <c r="BH51" s="527"/>
      <c r="BI51" s="543"/>
      <c r="BJ51" s="544"/>
      <c r="BK51" s="536"/>
      <c r="BL51" s="525"/>
      <c r="BM51" s="526"/>
      <c r="BN51" s="527"/>
      <c r="BO51" s="543"/>
      <c r="BP51" s="544"/>
      <c r="BQ51" s="536"/>
      <c r="BR51" s="525"/>
      <c r="BS51" s="526"/>
      <c r="BT51" s="527"/>
      <c r="BU51" s="543"/>
      <c r="BV51" s="544"/>
      <c r="BW51" s="536"/>
      <c r="BX51" s="525"/>
      <c r="BY51" s="526"/>
      <c r="BZ51" s="527"/>
      <c r="CD51" s="40"/>
    </row>
    <row r="52" spans="1:87" ht="22.9" customHeight="1" thickBot="1">
      <c r="A52" s="640"/>
      <c r="B52" s="669"/>
      <c r="C52" s="669"/>
      <c r="D52" s="670"/>
      <c r="E52" s="592"/>
      <c r="F52" s="593"/>
      <c r="G52" s="593"/>
      <c r="H52" s="594"/>
      <c r="I52" s="533"/>
      <c r="J52" s="534"/>
      <c r="K52" s="511"/>
      <c r="L52" s="512"/>
      <c r="M52" s="513"/>
      <c r="N52" s="514"/>
      <c r="O52" s="533"/>
      <c r="P52" s="534"/>
      <c r="Q52" s="511"/>
      <c r="R52" s="512"/>
      <c r="S52" s="513"/>
      <c r="T52" s="514"/>
      <c r="U52" s="533"/>
      <c r="V52" s="534"/>
      <c r="W52" s="511"/>
      <c r="X52" s="512"/>
      <c r="Y52" s="513"/>
      <c r="Z52" s="514"/>
      <c r="AA52" s="533"/>
      <c r="AB52" s="534"/>
      <c r="AC52" s="511"/>
      <c r="AD52" s="512"/>
      <c r="AE52" s="513"/>
      <c r="AF52" s="514"/>
      <c r="AG52" s="533"/>
      <c r="AH52" s="534"/>
      <c r="AI52" s="511"/>
      <c r="AJ52" s="512"/>
      <c r="AK52" s="513"/>
      <c r="AL52" s="514"/>
      <c r="AO52" s="705"/>
      <c r="AP52" s="36"/>
      <c r="AQ52" s="36"/>
      <c r="AR52" s="37"/>
      <c r="AS52" s="554" t="s">
        <v>150</v>
      </c>
      <c r="AT52" s="555"/>
      <c r="AU52" s="555"/>
      <c r="AV52" s="556"/>
      <c r="AW52" s="499"/>
      <c r="AX52" s="500"/>
      <c r="AY52" s="610" t="s">
        <v>151</v>
      </c>
      <c r="AZ52" s="502" t="s">
        <v>90</v>
      </c>
      <c r="BA52" s="503"/>
      <c r="BB52" s="504"/>
      <c r="BC52" s="505"/>
      <c r="BD52" s="506"/>
      <c r="BE52" s="610" t="s">
        <v>151</v>
      </c>
      <c r="BF52" s="502" t="s">
        <v>90</v>
      </c>
      <c r="BG52" s="503"/>
      <c r="BH52" s="504"/>
      <c r="BI52" s="505"/>
      <c r="BJ52" s="506"/>
      <c r="BK52" s="610" t="s">
        <v>151</v>
      </c>
      <c r="BL52" s="502" t="s">
        <v>90</v>
      </c>
      <c r="BM52" s="503"/>
      <c r="BN52" s="504"/>
      <c r="BO52" s="505"/>
      <c r="BP52" s="506"/>
      <c r="BQ52" s="610" t="s">
        <v>151</v>
      </c>
      <c r="BR52" s="502" t="s">
        <v>90</v>
      </c>
      <c r="BS52" s="503"/>
      <c r="BT52" s="504"/>
      <c r="BU52" s="505"/>
      <c r="BV52" s="506"/>
      <c r="BW52" s="610" t="s">
        <v>151</v>
      </c>
      <c r="BX52" s="502" t="s">
        <v>90</v>
      </c>
      <c r="BY52" s="503"/>
      <c r="BZ52" s="504"/>
      <c r="CE52" s="40"/>
      <c r="CF52" s="40"/>
      <c r="CG52" s="40"/>
      <c r="CH52" s="40"/>
      <c r="CI52" s="40"/>
    </row>
    <row r="53" spans="1:87" s="40" customFormat="1" ht="22.9" customHeight="1" thickBot="1">
      <c r="AM53" s="29"/>
      <c r="AN53" s="41"/>
      <c r="AO53" s="705"/>
      <c r="AP53" s="38"/>
      <c r="AQ53" s="38"/>
      <c r="AR53" s="39"/>
      <c r="AS53" s="585"/>
      <c r="AT53" s="586"/>
      <c r="AU53" s="586"/>
      <c r="AV53" s="587"/>
      <c r="AW53" s="533"/>
      <c r="AX53" s="534"/>
      <c r="AY53" s="611"/>
      <c r="AZ53" s="512"/>
      <c r="BA53" s="513"/>
      <c r="BB53" s="514"/>
      <c r="BC53" s="507"/>
      <c r="BD53" s="508"/>
      <c r="BE53" s="611"/>
      <c r="BF53" s="512"/>
      <c r="BG53" s="513"/>
      <c r="BH53" s="514"/>
      <c r="BI53" s="507"/>
      <c r="BJ53" s="508"/>
      <c r="BK53" s="611"/>
      <c r="BL53" s="512"/>
      <c r="BM53" s="513"/>
      <c r="BN53" s="514"/>
      <c r="BO53" s="507"/>
      <c r="BP53" s="508"/>
      <c r="BQ53" s="611"/>
      <c r="BR53" s="512"/>
      <c r="BS53" s="513"/>
      <c r="BT53" s="514"/>
      <c r="BU53" s="507"/>
      <c r="BV53" s="508"/>
      <c r="BW53" s="611"/>
      <c r="BX53" s="512"/>
      <c r="BY53" s="513"/>
      <c r="BZ53" s="514"/>
      <c r="CD53" s="29"/>
      <c r="CE53" s="29"/>
      <c r="CF53" s="29"/>
      <c r="CG53" s="29"/>
      <c r="CH53" s="29"/>
      <c r="CI53" s="29"/>
    </row>
    <row r="54" spans="1:87" ht="22.9" customHeight="1">
      <c r="A54" s="782" t="s">
        <v>145</v>
      </c>
      <c r="B54" s="783" t="s">
        <v>376</v>
      </c>
      <c r="C54" s="783"/>
      <c r="D54" s="783"/>
      <c r="E54" s="783"/>
      <c r="F54" s="783"/>
      <c r="G54" s="783"/>
      <c r="H54" s="783"/>
      <c r="I54" s="783"/>
      <c r="J54" s="783"/>
      <c r="K54" s="783"/>
      <c r="L54" s="783"/>
      <c r="M54" s="783"/>
      <c r="N54" s="783"/>
      <c r="O54" s="783"/>
      <c r="P54" s="783"/>
      <c r="Q54" s="783"/>
      <c r="R54" s="783"/>
      <c r="S54" s="783"/>
      <c r="T54" s="783"/>
      <c r="U54" s="783"/>
      <c r="V54" s="783"/>
      <c r="W54" s="783"/>
      <c r="X54" s="783"/>
      <c r="Y54" s="783"/>
      <c r="Z54" s="783"/>
      <c r="AA54" s="783"/>
      <c r="AB54" s="783"/>
      <c r="AC54" s="783"/>
      <c r="AD54" s="783"/>
      <c r="AE54" s="783"/>
      <c r="AF54" s="783"/>
      <c r="AG54" s="783"/>
      <c r="AH54" s="783"/>
      <c r="AI54" s="783"/>
      <c r="AJ54" s="783"/>
      <c r="AK54" s="783"/>
      <c r="AL54" s="783"/>
      <c r="AM54" s="42"/>
      <c r="AO54" s="705"/>
      <c r="AP54" s="612" t="s">
        <v>146</v>
      </c>
      <c r="AQ54" s="612"/>
      <c r="AR54" s="613"/>
      <c r="AS54" s="589" t="s">
        <v>156</v>
      </c>
      <c r="AT54" s="590"/>
      <c r="AU54" s="590"/>
      <c r="AV54" s="591"/>
      <c r="AW54" s="550"/>
      <c r="AX54" s="551"/>
      <c r="AY54" s="546" t="s">
        <v>106</v>
      </c>
      <c r="AZ54" s="547" t="s">
        <v>90</v>
      </c>
      <c r="BA54" s="548"/>
      <c r="BB54" s="549"/>
      <c r="BC54" s="550"/>
      <c r="BD54" s="551"/>
      <c r="BE54" s="546" t="s">
        <v>106</v>
      </c>
      <c r="BF54" s="547" t="s">
        <v>90</v>
      </c>
      <c r="BG54" s="548"/>
      <c r="BH54" s="549"/>
      <c r="BI54" s="550"/>
      <c r="BJ54" s="551"/>
      <c r="BK54" s="546" t="s">
        <v>106</v>
      </c>
      <c r="BL54" s="547" t="s">
        <v>90</v>
      </c>
      <c r="BM54" s="548"/>
      <c r="BN54" s="549"/>
      <c r="BO54" s="550"/>
      <c r="BP54" s="551"/>
      <c r="BQ54" s="546" t="s">
        <v>106</v>
      </c>
      <c r="BR54" s="547" t="s">
        <v>90</v>
      </c>
      <c r="BS54" s="548"/>
      <c r="BT54" s="549"/>
      <c r="BU54" s="550"/>
      <c r="BV54" s="551"/>
      <c r="BW54" s="546" t="s">
        <v>106</v>
      </c>
      <c r="BX54" s="547" t="s">
        <v>90</v>
      </c>
      <c r="BY54" s="548"/>
      <c r="BZ54" s="549"/>
    </row>
    <row r="55" spans="1:87" ht="22.9" customHeight="1">
      <c r="A55" s="782"/>
      <c r="B55" s="783"/>
      <c r="C55" s="783"/>
      <c r="D55" s="783"/>
      <c r="E55" s="783"/>
      <c r="F55" s="783"/>
      <c r="G55" s="783"/>
      <c r="H55" s="783"/>
      <c r="I55" s="783"/>
      <c r="J55" s="783"/>
      <c r="K55" s="783"/>
      <c r="L55" s="783"/>
      <c r="M55" s="783"/>
      <c r="N55" s="783"/>
      <c r="O55" s="783"/>
      <c r="P55" s="783"/>
      <c r="Q55" s="783"/>
      <c r="R55" s="783"/>
      <c r="S55" s="783"/>
      <c r="T55" s="783"/>
      <c r="U55" s="783"/>
      <c r="V55" s="783"/>
      <c r="W55" s="783"/>
      <c r="X55" s="783"/>
      <c r="Y55" s="783"/>
      <c r="Z55" s="783"/>
      <c r="AA55" s="783"/>
      <c r="AB55" s="783"/>
      <c r="AC55" s="783"/>
      <c r="AD55" s="783"/>
      <c r="AE55" s="783"/>
      <c r="AF55" s="783"/>
      <c r="AG55" s="783"/>
      <c r="AH55" s="783"/>
      <c r="AI55" s="783"/>
      <c r="AJ55" s="783"/>
      <c r="AK55" s="783"/>
      <c r="AL55" s="783"/>
      <c r="AM55" s="42"/>
      <c r="AO55" s="705"/>
      <c r="AP55" s="612"/>
      <c r="AQ55" s="612"/>
      <c r="AR55" s="613"/>
      <c r="AS55" s="697"/>
      <c r="AT55" s="590"/>
      <c r="AU55" s="590"/>
      <c r="AV55" s="591"/>
      <c r="AW55" s="528"/>
      <c r="AX55" s="529"/>
      <c r="AY55" s="573"/>
      <c r="AZ55" s="616"/>
      <c r="BA55" s="617"/>
      <c r="BB55" s="618"/>
      <c r="BC55" s="528"/>
      <c r="BD55" s="529"/>
      <c r="BE55" s="573"/>
      <c r="BF55" s="616"/>
      <c r="BG55" s="617"/>
      <c r="BH55" s="618"/>
      <c r="BI55" s="528"/>
      <c r="BJ55" s="529"/>
      <c r="BK55" s="573"/>
      <c r="BL55" s="616"/>
      <c r="BM55" s="617"/>
      <c r="BN55" s="618"/>
      <c r="BO55" s="528"/>
      <c r="BP55" s="529"/>
      <c r="BQ55" s="573"/>
      <c r="BR55" s="616"/>
      <c r="BS55" s="617"/>
      <c r="BT55" s="618"/>
      <c r="BU55" s="528"/>
      <c r="BV55" s="529"/>
      <c r="BW55" s="573"/>
      <c r="BX55" s="616"/>
      <c r="BY55" s="617"/>
      <c r="BZ55" s="618"/>
    </row>
    <row r="56" spans="1:87" ht="30" customHeight="1">
      <c r="A56" s="782"/>
      <c r="B56" s="783"/>
      <c r="C56" s="783"/>
      <c r="D56" s="783"/>
      <c r="E56" s="783"/>
      <c r="F56" s="783"/>
      <c r="G56" s="783"/>
      <c r="H56" s="783"/>
      <c r="I56" s="783"/>
      <c r="J56" s="783"/>
      <c r="K56" s="783"/>
      <c r="L56" s="783"/>
      <c r="M56" s="783"/>
      <c r="N56" s="783"/>
      <c r="O56" s="783"/>
      <c r="P56" s="783"/>
      <c r="Q56" s="783"/>
      <c r="R56" s="783"/>
      <c r="S56" s="783"/>
      <c r="T56" s="783"/>
      <c r="U56" s="783"/>
      <c r="V56" s="783"/>
      <c r="W56" s="783"/>
      <c r="X56" s="783"/>
      <c r="Y56" s="783"/>
      <c r="Z56" s="783"/>
      <c r="AA56" s="783"/>
      <c r="AB56" s="783"/>
      <c r="AC56" s="783"/>
      <c r="AD56" s="783"/>
      <c r="AE56" s="783"/>
      <c r="AF56" s="783"/>
      <c r="AG56" s="783"/>
      <c r="AH56" s="783"/>
      <c r="AI56" s="783"/>
      <c r="AJ56" s="783"/>
      <c r="AK56" s="783"/>
      <c r="AL56" s="783"/>
      <c r="AM56" s="42"/>
      <c r="AO56" s="705"/>
      <c r="AP56" s="612"/>
      <c r="AQ56" s="612"/>
      <c r="AR56" s="613"/>
      <c r="AS56" s="554" t="s">
        <v>158</v>
      </c>
      <c r="AT56" s="555"/>
      <c r="AU56" s="555"/>
      <c r="AV56" s="556"/>
      <c r="AW56" s="499"/>
      <c r="AX56" s="500"/>
      <c r="AY56" s="501" t="s">
        <v>138</v>
      </c>
      <c r="AZ56" s="502" t="s">
        <v>90</v>
      </c>
      <c r="BA56" s="503"/>
      <c r="BB56" s="504"/>
      <c r="BC56" s="499"/>
      <c r="BD56" s="500"/>
      <c r="BE56" s="501" t="s">
        <v>138</v>
      </c>
      <c r="BF56" s="502" t="s">
        <v>90</v>
      </c>
      <c r="BG56" s="503"/>
      <c r="BH56" s="504"/>
      <c r="BI56" s="499"/>
      <c r="BJ56" s="500"/>
      <c r="BK56" s="501" t="s">
        <v>138</v>
      </c>
      <c r="BL56" s="502" t="s">
        <v>90</v>
      </c>
      <c r="BM56" s="503"/>
      <c r="BN56" s="504"/>
      <c r="BO56" s="499"/>
      <c r="BP56" s="500"/>
      <c r="BQ56" s="501" t="s">
        <v>138</v>
      </c>
      <c r="BR56" s="502" t="s">
        <v>90</v>
      </c>
      <c r="BS56" s="503"/>
      <c r="BT56" s="504"/>
      <c r="BU56" s="499"/>
      <c r="BV56" s="500"/>
      <c r="BW56" s="501" t="s">
        <v>138</v>
      </c>
      <c r="BX56" s="502" t="s">
        <v>90</v>
      </c>
      <c r="BY56" s="503"/>
      <c r="BZ56" s="504"/>
    </row>
    <row r="57" spans="1:87" ht="30" customHeight="1">
      <c r="A57" s="782"/>
      <c r="B57" s="783"/>
      <c r="C57" s="783"/>
      <c r="D57" s="783"/>
      <c r="E57" s="783"/>
      <c r="F57" s="783"/>
      <c r="G57" s="783"/>
      <c r="H57" s="783"/>
      <c r="I57" s="783"/>
      <c r="J57" s="783"/>
      <c r="K57" s="783"/>
      <c r="L57" s="783"/>
      <c r="M57" s="783"/>
      <c r="N57" s="783"/>
      <c r="O57" s="783"/>
      <c r="P57" s="783"/>
      <c r="Q57" s="783"/>
      <c r="R57" s="783"/>
      <c r="S57" s="783"/>
      <c r="T57" s="783"/>
      <c r="U57" s="783"/>
      <c r="V57" s="783"/>
      <c r="W57" s="783"/>
      <c r="X57" s="783"/>
      <c r="Y57" s="783"/>
      <c r="Z57" s="783"/>
      <c r="AA57" s="783"/>
      <c r="AB57" s="783"/>
      <c r="AC57" s="783"/>
      <c r="AD57" s="783"/>
      <c r="AE57" s="783"/>
      <c r="AF57" s="783"/>
      <c r="AG57" s="783"/>
      <c r="AH57" s="783"/>
      <c r="AI57" s="783"/>
      <c r="AJ57" s="783"/>
      <c r="AK57" s="783"/>
      <c r="AL57" s="783"/>
      <c r="AM57" s="42"/>
      <c r="AO57" s="705"/>
      <c r="AP57" s="612"/>
      <c r="AQ57" s="612"/>
      <c r="AR57" s="613"/>
      <c r="AS57" s="557"/>
      <c r="AT57" s="558"/>
      <c r="AU57" s="558"/>
      <c r="AV57" s="559"/>
      <c r="AW57" s="499"/>
      <c r="AX57" s="500"/>
      <c r="AY57" s="501"/>
      <c r="AZ57" s="496"/>
      <c r="BA57" s="497"/>
      <c r="BB57" s="498"/>
      <c r="BC57" s="499"/>
      <c r="BD57" s="500"/>
      <c r="BE57" s="501"/>
      <c r="BF57" s="496"/>
      <c r="BG57" s="497"/>
      <c r="BH57" s="498"/>
      <c r="BI57" s="499"/>
      <c r="BJ57" s="500"/>
      <c r="BK57" s="501"/>
      <c r="BL57" s="496"/>
      <c r="BM57" s="497"/>
      <c r="BN57" s="498"/>
      <c r="BO57" s="499"/>
      <c r="BP57" s="500"/>
      <c r="BQ57" s="501"/>
      <c r="BR57" s="496"/>
      <c r="BS57" s="497"/>
      <c r="BT57" s="498"/>
      <c r="BU57" s="499"/>
      <c r="BV57" s="500"/>
      <c r="BW57" s="501"/>
      <c r="BX57" s="496"/>
      <c r="BY57" s="497"/>
      <c r="BZ57" s="498"/>
    </row>
    <row r="58" spans="1:87" ht="30" customHeight="1">
      <c r="A58" s="782"/>
      <c r="B58" s="783"/>
      <c r="C58" s="783"/>
      <c r="D58" s="783"/>
      <c r="E58" s="783"/>
      <c r="F58" s="783"/>
      <c r="G58" s="783"/>
      <c r="H58" s="783"/>
      <c r="I58" s="783"/>
      <c r="J58" s="783"/>
      <c r="K58" s="783"/>
      <c r="L58" s="783"/>
      <c r="M58" s="783"/>
      <c r="N58" s="783"/>
      <c r="O58" s="783"/>
      <c r="P58" s="783"/>
      <c r="Q58" s="783"/>
      <c r="R58" s="783"/>
      <c r="S58" s="783"/>
      <c r="T58" s="783"/>
      <c r="U58" s="783"/>
      <c r="V58" s="783"/>
      <c r="W58" s="783"/>
      <c r="X58" s="783"/>
      <c r="Y58" s="783"/>
      <c r="Z58" s="783"/>
      <c r="AA58" s="783"/>
      <c r="AB58" s="783"/>
      <c r="AC58" s="783"/>
      <c r="AD58" s="783"/>
      <c r="AE58" s="783"/>
      <c r="AF58" s="783"/>
      <c r="AG58" s="783"/>
      <c r="AH58" s="783"/>
      <c r="AI58" s="783"/>
      <c r="AJ58" s="783"/>
      <c r="AK58" s="783"/>
      <c r="AL58" s="783"/>
      <c r="AO58" s="705"/>
      <c r="AP58" s="612"/>
      <c r="AQ58" s="612"/>
      <c r="AR58" s="613"/>
      <c r="AS58" s="554" t="s">
        <v>136</v>
      </c>
      <c r="AT58" s="555"/>
      <c r="AU58" s="555"/>
      <c r="AV58" s="556"/>
      <c r="AW58" s="499"/>
      <c r="AX58" s="500"/>
      <c r="AY58" s="501" t="s">
        <v>139</v>
      </c>
      <c r="AZ58" s="502" t="s">
        <v>90</v>
      </c>
      <c r="BA58" s="503"/>
      <c r="BB58" s="504"/>
      <c r="BC58" s="499"/>
      <c r="BD58" s="500"/>
      <c r="BE58" s="501" t="s">
        <v>139</v>
      </c>
      <c r="BF58" s="502" t="s">
        <v>90</v>
      </c>
      <c r="BG58" s="503"/>
      <c r="BH58" s="504"/>
      <c r="BI58" s="499"/>
      <c r="BJ58" s="500"/>
      <c r="BK58" s="501" t="s">
        <v>139</v>
      </c>
      <c r="BL58" s="502" t="s">
        <v>90</v>
      </c>
      <c r="BM58" s="503"/>
      <c r="BN58" s="504"/>
      <c r="BO58" s="499"/>
      <c r="BP58" s="500"/>
      <c r="BQ58" s="501" t="s">
        <v>139</v>
      </c>
      <c r="BR58" s="502" t="s">
        <v>90</v>
      </c>
      <c r="BS58" s="503"/>
      <c r="BT58" s="504"/>
      <c r="BU58" s="499"/>
      <c r="BV58" s="500"/>
      <c r="BW58" s="501" t="s">
        <v>139</v>
      </c>
      <c r="BX58" s="502" t="s">
        <v>90</v>
      </c>
      <c r="BY58" s="503"/>
      <c r="BZ58" s="504"/>
    </row>
    <row r="59" spans="1:87" ht="30" customHeight="1">
      <c r="A59" s="782"/>
      <c r="B59" s="783"/>
      <c r="C59" s="783"/>
      <c r="D59" s="783"/>
      <c r="E59" s="783"/>
      <c r="F59" s="783"/>
      <c r="G59" s="783"/>
      <c r="H59" s="783"/>
      <c r="I59" s="783"/>
      <c r="J59" s="783"/>
      <c r="K59" s="783"/>
      <c r="L59" s="783"/>
      <c r="M59" s="783"/>
      <c r="N59" s="783"/>
      <c r="O59" s="783"/>
      <c r="P59" s="783"/>
      <c r="Q59" s="783"/>
      <c r="R59" s="783"/>
      <c r="S59" s="783"/>
      <c r="T59" s="783"/>
      <c r="U59" s="783"/>
      <c r="V59" s="783"/>
      <c r="W59" s="783"/>
      <c r="X59" s="783"/>
      <c r="Y59" s="783"/>
      <c r="Z59" s="783"/>
      <c r="AA59" s="783"/>
      <c r="AB59" s="783"/>
      <c r="AC59" s="783"/>
      <c r="AD59" s="783"/>
      <c r="AE59" s="783"/>
      <c r="AF59" s="783"/>
      <c r="AG59" s="783"/>
      <c r="AH59" s="783"/>
      <c r="AI59" s="783"/>
      <c r="AJ59" s="783"/>
      <c r="AK59" s="783"/>
      <c r="AL59" s="783"/>
      <c r="AM59" s="41"/>
      <c r="AO59" s="705"/>
      <c r="AP59" s="612"/>
      <c r="AQ59" s="612"/>
      <c r="AR59" s="613"/>
      <c r="AS59" s="557"/>
      <c r="AT59" s="558"/>
      <c r="AU59" s="558"/>
      <c r="AV59" s="559"/>
      <c r="AW59" s="499"/>
      <c r="AX59" s="500"/>
      <c r="AY59" s="501"/>
      <c r="AZ59" s="496"/>
      <c r="BA59" s="497"/>
      <c r="BB59" s="498"/>
      <c r="BC59" s="499"/>
      <c r="BD59" s="500"/>
      <c r="BE59" s="501"/>
      <c r="BF59" s="496"/>
      <c r="BG59" s="497"/>
      <c r="BH59" s="498"/>
      <c r="BI59" s="499"/>
      <c r="BJ59" s="500"/>
      <c r="BK59" s="501"/>
      <c r="BL59" s="496"/>
      <c r="BM59" s="497"/>
      <c r="BN59" s="498"/>
      <c r="BO59" s="499"/>
      <c r="BP59" s="500"/>
      <c r="BQ59" s="501"/>
      <c r="BR59" s="496"/>
      <c r="BS59" s="497"/>
      <c r="BT59" s="498"/>
      <c r="BU59" s="499"/>
      <c r="BV59" s="500"/>
      <c r="BW59" s="501"/>
      <c r="BX59" s="496"/>
      <c r="BY59" s="497"/>
      <c r="BZ59" s="498"/>
    </row>
    <row r="60" spans="1:87" ht="30" customHeight="1">
      <c r="A60" s="326"/>
      <c r="B60" s="327"/>
      <c r="C60" s="327"/>
      <c r="D60" s="327"/>
      <c r="E60" s="327"/>
      <c r="F60" s="327"/>
      <c r="G60" s="327"/>
      <c r="H60" s="327"/>
      <c r="I60" s="327"/>
      <c r="J60" s="327"/>
      <c r="K60" s="327"/>
      <c r="L60" s="327"/>
      <c r="M60" s="327"/>
      <c r="N60" s="327"/>
      <c r="O60" s="327"/>
      <c r="P60" s="327"/>
      <c r="Q60" s="327"/>
      <c r="R60" s="327"/>
      <c r="S60" s="327"/>
      <c r="T60" s="327"/>
      <c r="U60" s="327"/>
      <c r="V60" s="327"/>
      <c r="W60" s="327"/>
      <c r="X60" s="327"/>
      <c r="Y60" s="327"/>
      <c r="Z60" s="327"/>
      <c r="AA60" s="327"/>
      <c r="AB60" s="327"/>
      <c r="AC60" s="327"/>
      <c r="AD60" s="327"/>
      <c r="AE60" s="327"/>
      <c r="AF60" s="327"/>
      <c r="AG60" s="327"/>
      <c r="AH60" s="327"/>
      <c r="AI60" s="327"/>
      <c r="AJ60" s="327"/>
      <c r="AK60" s="327"/>
      <c r="AL60" s="327"/>
      <c r="AO60" s="705"/>
      <c r="AP60" s="612"/>
      <c r="AQ60" s="612"/>
      <c r="AR60" s="613"/>
      <c r="AS60" s="589" t="s">
        <v>137</v>
      </c>
      <c r="AT60" s="590"/>
      <c r="AU60" s="590"/>
      <c r="AV60" s="591"/>
      <c r="AW60" s="550"/>
      <c r="AX60" s="551"/>
      <c r="AY60" s="546" t="s">
        <v>139</v>
      </c>
      <c r="AZ60" s="547" t="s">
        <v>90</v>
      </c>
      <c r="BA60" s="548"/>
      <c r="BB60" s="549"/>
      <c r="BC60" s="550"/>
      <c r="BD60" s="551"/>
      <c r="BE60" s="546" t="s">
        <v>139</v>
      </c>
      <c r="BF60" s="547" t="s">
        <v>90</v>
      </c>
      <c r="BG60" s="548"/>
      <c r="BH60" s="549"/>
      <c r="BI60" s="550"/>
      <c r="BJ60" s="551"/>
      <c r="BK60" s="546" t="s">
        <v>139</v>
      </c>
      <c r="BL60" s="547" t="s">
        <v>90</v>
      </c>
      <c r="BM60" s="548"/>
      <c r="BN60" s="549"/>
      <c r="BO60" s="550"/>
      <c r="BP60" s="551"/>
      <c r="BQ60" s="546" t="s">
        <v>139</v>
      </c>
      <c r="BR60" s="547" t="s">
        <v>90</v>
      </c>
      <c r="BS60" s="548"/>
      <c r="BT60" s="549"/>
      <c r="BU60" s="550"/>
      <c r="BV60" s="551"/>
      <c r="BW60" s="546" t="s">
        <v>139</v>
      </c>
      <c r="BX60" s="547" t="s">
        <v>90</v>
      </c>
      <c r="BY60" s="548"/>
      <c r="BZ60" s="549"/>
    </row>
    <row r="61" spans="1:87" ht="24.75" customHeight="1" thickBo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O61" s="706"/>
      <c r="AP61" s="614"/>
      <c r="AQ61" s="614"/>
      <c r="AR61" s="615"/>
      <c r="AS61" s="592"/>
      <c r="AT61" s="593"/>
      <c r="AU61" s="593"/>
      <c r="AV61" s="594"/>
      <c r="AW61" s="533"/>
      <c r="AX61" s="534"/>
      <c r="AY61" s="511"/>
      <c r="AZ61" s="517"/>
      <c r="BA61" s="518"/>
      <c r="BB61" s="519"/>
      <c r="BC61" s="533"/>
      <c r="BD61" s="534"/>
      <c r="BE61" s="511"/>
      <c r="BF61" s="517"/>
      <c r="BG61" s="518"/>
      <c r="BH61" s="519"/>
      <c r="BI61" s="533"/>
      <c r="BJ61" s="534"/>
      <c r="BK61" s="511"/>
      <c r="BL61" s="517"/>
      <c r="BM61" s="518"/>
      <c r="BN61" s="519"/>
      <c r="BO61" s="533"/>
      <c r="BP61" s="534"/>
      <c r="BQ61" s="511"/>
      <c r="BR61" s="517"/>
      <c r="BS61" s="518"/>
      <c r="BT61" s="519"/>
      <c r="BU61" s="533"/>
      <c r="BV61" s="534"/>
      <c r="BW61" s="511"/>
      <c r="BX61" s="517"/>
      <c r="BY61" s="518"/>
      <c r="BZ61" s="519"/>
    </row>
    <row r="62" spans="1:87">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row>
    <row r="63" spans="1:87">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row>
    <row r="64" spans="1:87">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row>
    <row r="65" spans="1:38">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row>
    <row r="66" spans="1:38">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row>
  </sheetData>
  <sheetProtection algorithmName="SHA-512" hashValue="o4LVffUe6Tr5OJ5u3lwN1ryQ4GgsNBi2T0HiNuF5jg4xPZ5L0acajTejHZOsUlMRvsQERt8ytHKkIZ+8rZfbCg==" saltValue="+aR0bYzqxUYWhlh16SfCVg==" spinCount="100000" sheet="1" selectLockedCells="1" autoFilter="0"/>
  <mergeCells count="1004">
    <mergeCell ref="B17:D19"/>
    <mergeCell ref="B23:D25"/>
    <mergeCell ref="B26:D28"/>
    <mergeCell ref="E26:H26"/>
    <mergeCell ref="E27:H27"/>
    <mergeCell ref="I25:K25"/>
    <mergeCell ref="L25:N25"/>
    <mergeCell ref="O25:Q25"/>
    <mergeCell ref="R25:T25"/>
    <mergeCell ref="U25:W25"/>
    <mergeCell ref="X25:Z25"/>
    <mergeCell ref="AA25:AC25"/>
    <mergeCell ref="AD25:AF25"/>
    <mergeCell ref="AG25:AI25"/>
    <mergeCell ref="I27:L27"/>
    <mergeCell ref="M27:N27"/>
    <mergeCell ref="O27:R27"/>
    <mergeCell ref="S27:T27"/>
    <mergeCell ref="U27:X27"/>
    <mergeCell ref="Y27:Z27"/>
    <mergeCell ref="R22:T22"/>
    <mergeCell ref="I28:K28"/>
    <mergeCell ref="L28:N28"/>
    <mergeCell ref="O28:Q28"/>
    <mergeCell ref="R28:T28"/>
    <mergeCell ref="U28:W28"/>
    <mergeCell ref="X28:Z28"/>
    <mergeCell ref="AA28:AC28"/>
    <mergeCell ref="AD28:AF28"/>
    <mergeCell ref="U17:Z17"/>
    <mergeCell ref="S18:T18"/>
    <mergeCell ref="U18:X18"/>
    <mergeCell ref="A54:A59"/>
    <mergeCell ref="B54:AL59"/>
    <mergeCell ref="A5:V5"/>
    <mergeCell ref="A6:V8"/>
    <mergeCell ref="A35:A52"/>
    <mergeCell ref="E51:H52"/>
    <mergeCell ref="I51:J52"/>
    <mergeCell ref="K51:K52"/>
    <mergeCell ref="L51:N51"/>
    <mergeCell ref="O51:P52"/>
    <mergeCell ref="Q51:Q52"/>
    <mergeCell ref="R51:T51"/>
    <mergeCell ref="U51:V52"/>
    <mergeCell ref="W51:W52"/>
    <mergeCell ref="X51:Z51"/>
    <mergeCell ref="AA51:AB52"/>
    <mergeCell ref="AC51:AC52"/>
    <mergeCell ref="AD51:AF51"/>
    <mergeCell ref="AG51:AH52"/>
    <mergeCell ref="AI51:AI52"/>
    <mergeCell ref="AJ51:AL51"/>
    <mergeCell ref="L52:N52"/>
    <mergeCell ref="R52:T52"/>
    <mergeCell ref="X52:Z52"/>
    <mergeCell ref="AD30:AF30"/>
    <mergeCell ref="AJ30:AL30"/>
    <mergeCell ref="I18:L18"/>
    <mergeCell ref="M18:N18"/>
    <mergeCell ref="O18:R18"/>
    <mergeCell ref="E17:H17"/>
    <mergeCell ref="I17:N17"/>
    <mergeCell ref="O17:T17"/>
    <mergeCell ref="AP7:AP8"/>
    <mergeCell ref="AO5:AO8"/>
    <mergeCell ref="BB7:BB8"/>
    <mergeCell ref="AX7:AX8"/>
    <mergeCell ref="BB5:BB6"/>
    <mergeCell ref="AP5:AP6"/>
    <mergeCell ref="AA12:AF13"/>
    <mergeCell ref="AG12:AL13"/>
    <mergeCell ref="AG17:AL17"/>
    <mergeCell ref="AA24:AD24"/>
    <mergeCell ref="AD32:AF32"/>
    <mergeCell ref="AJ32:AL32"/>
    <mergeCell ref="I24:L24"/>
    <mergeCell ref="AA18:AD18"/>
    <mergeCell ref="I23:N23"/>
    <mergeCell ref="O23:T23"/>
    <mergeCell ref="W29:W30"/>
    <mergeCell ref="X29:Z29"/>
    <mergeCell ref="S24:T24"/>
    <mergeCell ref="O19:Q19"/>
    <mergeCell ref="R19:T19"/>
    <mergeCell ref="U19:W19"/>
    <mergeCell ref="X19:Z19"/>
    <mergeCell ref="AA19:AC19"/>
    <mergeCell ref="AD19:AF19"/>
    <mergeCell ref="AG19:AI19"/>
    <mergeCell ref="U22:W22"/>
    <mergeCell ref="X22:Z22"/>
    <mergeCell ref="AA22:AC22"/>
    <mergeCell ref="AD22:AF22"/>
    <mergeCell ref="AG22:AI22"/>
    <mergeCell ref="AJ22:AL22"/>
    <mergeCell ref="AK3:AL4"/>
    <mergeCell ref="Y6:AL6"/>
    <mergeCell ref="Y7:AL7"/>
    <mergeCell ref="Y8:AL8"/>
    <mergeCell ref="I10:N11"/>
    <mergeCell ref="O10:T11"/>
    <mergeCell ref="U10:Z11"/>
    <mergeCell ref="AA10:AF11"/>
    <mergeCell ref="AG10:AL11"/>
    <mergeCell ref="A1:N3"/>
    <mergeCell ref="Q1:AL1"/>
    <mergeCell ref="A10:H11"/>
    <mergeCell ref="Y3:AJ4"/>
    <mergeCell ref="BF51:BH51"/>
    <mergeCell ref="BL51:BN51"/>
    <mergeCell ref="BK38:BK39"/>
    <mergeCell ref="AG33:AH34"/>
    <mergeCell ref="AI33:AI34"/>
    <mergeCell ref="AJ33:AL33"/>
    <mergeCell ref="AD34:AF34"/>
    <mergeCell ref="AJ34:AL34"/>
    <mergeCell ref="BC34:BD35"/>
    <mergeCell ref="BE34:BE35"/>
    <mergeCell ref="AG39:AH40"/>
    <mergeCell ref="AI39:AI40"/>
    <mergeCell ref="AI35:AI36"/>
    <mergeCell ref="AD37:AF37"/>
    <mergeCell ref="BK34:BK35"/>
    <mergeCell ref="AZ36:BB36"/>
    <mergeCell ref="BC36:BD37"/>
    <mergeCell ref="AO3:AP4"/>
    <mergeCell ref="BD8:BE8"/>
    <mergeCell ref="AV6:AW6"/>
    <mergeCell ref="BU12:BZ13"/>
    <mergeCell ref="BU50:BV51"/>
    <mergeCell ref="BW50:BW51"/>
    <mergeCell ref="BI40:BJ41"/>
    <mergeCell ref="BK40:BK41"/>
    <mergeCell ref="BL40:BN40"/>
    <mergeCell ref="AZ44:BB44"/>
    <mergeCell ref="BC44:BD45"/>
    <mergeCell ref="BE44:BE45"/>
    <mergeCell ref="BF44:BH44"/>
    <mergeCell ref="BI44:BJ45"/>
    <mergeCell ref="BK44:BK45"/>
    <mergeCell ref="BU44:BV45"/>
    <mergeCell ref="BW44:BW45"/>
    <mergeCell ref="BX44:BZ44"/>
    <mergeCell ref="BX41:BZ41"/>
    <mergeCell ref="BO40:BP41"/>
    <mergeCell ref="BU40:BV41"/>
    <mergeCell ref="BF26:BH26"/>
    <mergeCell ref="BI26:BJ27"/>
    <mergeCell ref="BX39:BZ39"/>
    <mergeCell ref="BL38:BN38"/>
    <mergeCell ref="BO38:BP39"/>
    <mergeCell ref="BQ38:BQ39"/>
    <mergeCell ref="BR38:BT38"/>
    <mergeCell ref="BU38:BV39"/>
    <mergeCell ref="BW38:BW39"/>
    <mergeCell ref="BX38:BZ38"/>
    <mergeCell ref="BQ34:BQ35"/>
    <mergeCell ref="BR34:BT34"/>
    <mergeCell ref="BU34:BV35"/>
    <mergeCell ref="BR39:BT39"/>
    <mergeCell ref="BL39:BN39"/>
    <mergeCell ref="CD3:CH5"/>
    <mergeCell ref="CD6:CH6"/>
    <mergeCell ref="CD7:CH7"/>
    <mergeCell ref="CD8:CH9"/>
    <mergeCell ref="BF7:BG7"/>
    <mergeCell ref="BF8:BG8"/>
    <mergeCell ref="BH7:BZ7"/>
    <mergeCell ref="BH8:BZ8"/>
    <mergeCell ref="BJ5:BM6"/>
    <mergeCell ref="BN5:BZ6"/>
    <mergeCell ref="AQ3:BZ4"/>
    <mergeCell ref="BF5:BF6"/>
    <mergeCell ref="BG5:BH6"/>
    <mergeCell ref="AR5:AS5"/>
    <mergeCell ref="AT5:AT6"/>
    <mergeCell ref="AV5:AW5"/>
    <mergeCell ref="AR8:AS8"/>
    <mergeCell ref="AR7:AS7"/>
    <mergeCell ref="AR6:AS6"/>
    <mergeCell ref="AT7:AT8"/>
    <mergeCell ref="AX5:AX6"/>
    <mergeCell ref="BD7:BE7"/>
    <mergeCell ref="BD6:BE6"/>
    <mergeCell ref="BD5:BE5"/>
    <mergeCell ref="AZ8:BA8"/>
    <mergeCell ref="AZ7:BA7"/>
    <mergeCell ref="AZ6:BA6"/>
    <mergeCell ref="AZ5:BA5"/>
    <mergeCell ref="AV8:AW8"/>
    <mergeCell ref="AV7:AW7"/>
    <mergeCell ref="BF36:BH36"/>
    <mergeCell ref="AZ35:BB35"/>
    <mergeCell ref="BF35:BH35"/>
    <mergeCell ref="BF34:BH34"/>
    <mergeCell ref="BX34:BZ34"/>
    <mergeCell ref="BL36:BN36"/>
    <mergeCell ref="BO36:BP37"/>
    <mergeCell ref="BQ36:BQ37"/>
    <mergeCell ref="BR36:BT36"/>
    <mergeCell ref="BU36:BV37"/>
    <mergeCell ref="BW36:BW37"/>
    <mergeCell ref="BX36:BZ36"/>
    <mergeCell ref="BL37:BN37"/>
    <mergeCell ref="BR37:BT37"/>
    <mergeCell ref="BX37:BZ37"/>
    <mergeCell ref="BL35:BN35"/>
    <mergeCell ref="BR35:BT35"/>
    <mergeCell ref="BW34:BW35"/>
    <mergeCell ref="BL34:BN34"/>
    <mergeCell ref="BO34:BP35"/>
    <mergeCell ref="BI36:BJ37"/>
    <mergeCell ref="BI34:BJ35"/>
    <mergeCell ref="AA15:AD15"/>
    <mergeCell ref="AE16:AF16"/>
    <mergeCell ref="AG16:AJ16"/>
    <mergeCell ref="AK16:AL16"/>
    <mergeCell ref="AD48:AF48"/>
    <mergeCell ref="AJ45:AL45"/>
    <mergeCell ref="AS54:AV55"/>
    <mergeCell ref="AS44:AV45"/>
    <mergeCell ref="AJ47:AL47"/>
    <mergeCell ref="AS22:AV23"/>
    <mergeCell ref="AW22:AX23"/>
    <mergeCell ref="AY22:AY23"/>
    <mergeCell ref="AZ22:BB22"/>
    <mergeCell ref="AJ25:AL25"/>
    <mergeCell ref="AJ28:AL28"/>
    <mergeCell ref="BE28:BE29"/>
    <mergeCell ref="AG27:AJ27"/>
    <mergeCell ref="AY28:AY29"/>
    <mergeCell ref="BC22:BD23"/>
    <mergeCell ref="AY26:AY27"/>
    <mergeCell ref="AY24:AY25"/>
    <mergeCell ref="AZ24:BB24"/>
    <mergeCell ref="BC24:BD25"/>
    <mergeCell ref="AZ25:BB25"/>
    <mergeCell ref="BE36:BE37"/>
    <mergeCell ref="AS20:AV21"/>
    <mergeCell ref="AW20:AX21"/>
    <mergeCell ref="AS24:AV25"/>
    <mergeCell ref="AW24:AX25"/>
    <mergeCell ref="AS26:AV27"/>
    <mergeCell ref="AW26:AX27"/>
    <mergeCell ref="AG23:AL23"/>
    <mergeCell ref="AS28:AV29"/>
    <mergeCell ref="AW28:AX29"/>
    <mergeCell ref="AO14:AO61"/>
    <mergeCell ref="AP14:AQ49"/>
    <mergeCell ref="AS48:AV49"/>
    <mergeCell ref="AW48:AX49"/>
    <mergeCell ref="AR46:AR49"/>
    <mergeCell ref="AR34:AR45"/>
    <mergeCell ref="AA23:AF23"/>
    <mergeCell ref="AC31:AC32"/>
    <mergeCell ref="AD31:AF31"/>
    <mergeCell ref="AJ38:AL38"/>
    <mergeCell ref="AD38:AF38"/>
    <mergeCell ref="AG18:AJ18"/>
    <mergeCell ref="AK18:AL18"/>
    <mergeCell ref="AI31:AI32"/>
    <mergeCell ref="AJ31:AL31"/>
    <mergeCell ref="AI29:AI30"/>
    <mergeCell ref="AJ29:AL29"/>
    <mergeCell ref="AW50:AX51"/>
    <mergeCell ref="AD52:AF52"/>
    <mergeCell ref="AJ52:AL52"/>
    <mergeCell ref="AK24:AL24"/>
    <mergeCell ref="AG24:AJ24"/>
    <mergeCell ref="AE18:AF18"/>
    <mergeCell ref="AA17:AF17"/>
    <mergeCell ref="AE15:AF15"/>
    <mergeCell ref="AG15:AJ15"/>
    <mergeCell ref="AK15:AL15"/>
    <mergeCell ref="AS18:AV19"/>
    <mergeCell ref="AS30:AV31"/>
    <mergeCell ref="AW30:AX31"/>
    <mergeCell ref="Y18:Z18"/>
    <mergeCell ref="AA20:AF20"/>
    <mergeCell ref="AG20:AL20"/>
    <mergeCell ref="AA21:AD21"/>
    <mergeCell ref="AE21:AF21"/>
    <mergeCell ref="AG21:AJ21"/>
    <mergeCell ref="AK21:AL21"/>
    <mergeCell ref="AE24:AF24"/>
    <mergeCell ref="Y24:Z24"/>
    <mergeCell ref="U23:Z23"/>
    <mergeCell ref="U24:X24"/>
    <mergeCell ref="M24:N24"/>
    <mergeCell ref="O24:R24"/>
    <mergeCell ref="E19:H19"/>
    <mergeCell ref="E24:H24"/>
    <mergeCell ref="E23:H23"/>
    <mergeCell ref="AJ19:AL19"/>
    <mergeCell ref="I22:K22"/>
    <mergeCell ref="L22:N22"/>
    <mergeCell ref="O22:Q22"/>
    <mergeCell ref="E22:H22"/>
    <mergeCell ref="I19:K19"/>
    <mergeCell ref="L19:N19"/>
    <mergeCell ref="E18:H18"/>
    <mergeCell ref="I21:L21"/>
    <mergeCell ref="M21:N21"/>
    <mergeCell ref="O21:R21"/>
    <mergeCell ref="S21:T21"/>
    <mergeCell ref="U21:X21"/>
    <mergeCell ref="Y21:Z21"/>
    <mergeCell ref="BR24:BT24"/>
    <mergeCell ref="BR23:BT23"/>
    <mergeCell ref="BE22:BE23"/>
    <mergeCell ref="BF22:BH22"/>
    <mergeCell ref="BI22:BJ23"/>
    <mergeCell ref="BK22:BK23"/>
    <mergeCell ref="BL22:BN22"/>
    <mergeCell ref="BO22:BP23"/>
    <mergeCell ref="BQ22:BQ23"/>
    <mergeCell ref="BF23:BH23"/>
    <mergeCell ref="BL23:BN23"/>
    <mergeCell ref="BL15:BN15"/>
    <mergeCell ref="BR15:BT15"/>
    <mergeCell ref="AZ19:BB19"/>
    <mergeCell ref="BF19:BH19"/>
    <mergeCell ref="AZ21:BB21"/>
    <mergeCell ref="BE14:BE15"/>
    <mergeCell ref="BF14:BH14"/>
    <mergeCell ref="BE16:BE17"/>
    <mergeCell ref="BF16:BH16"/>
    <mergeCell ref="BF17:BH17"/>
    <mergeCell ref="AZ17:BB17"/>
    <mergeCell ref="BL20:BN20"/>
    <mergeCell ref="BO20:BP21"/>
    <mergeCell ref="BQ20:BQ21"/>
    <mergeCell ref="BR20:BT20"/>
    <mergeCell ref="BE24:BE25"/>
    <mergeCell ref="BL14:BN14"/>
    <mergeCell ref="BO14:BP15"/>
    <mergeCell ref="BQ14:BQ15"/>
    <mergeCell ref="BR14:BT14"/>
    <mergeCell ref="BC16:BD17"/>
    <mergeCell ref="BK30:BK31"/>
    <mergeCell ref="BQ30:BQ31"/>
    <mergeCell ref="BR30:BT30"/>
    <mergeCell ref="BU30:BV31"/>
    <mergeCell ref="BW30:BW31"/>
    <mergeCell ref="BX30:BZ30"/>
    <mergeCell ref="BL30:BN30"/>
    <mergeCell ref="BO30:BP31"/>
    <mergeCell ref="AZ31:BB31"/>
    <mergeCell ref="BF31:BH31"/>
    <mergeCell ref="BF29:BH29"/>
    <mergeCell ref="AZ29:BB29"/>
    <mergeCell ref="AZ27:BB27"/>
    <mergeCell ref="BF27:BH27"/>
    <mergeCell ref="AZ26:BB26"/>
    <mergeCell ref="BC26:BD27"/>
    <mergeCell ref="BE26:BE27"/>
    <mergeCell ref="AZ28:BB28"/>
    <mergeCell ref="BC28:BD29"/>
    <mergeCell ref="BF28:BH28"/>
    <mergeCell ref="BL31:BN31"/>
    <mergeCell ref="BR31:BT31"/>
    <mergeCell ref="BX31:BZ31"/>
    <mergeCell ref="BL29:BN29"/>
    <mergeCell ref="BR29:BT29"/>
    <mergeCell ref="BX29:BZ29"/>
    <mergeCell ref="BO28:BP29"/>
    <mergeCell ref="BQ28:BQ29"/>
    <mergeCell ref="BK28:BK29"/>
    <mergeCell ref="BL27:BN27"/>
    <mergeCell ref="BR27:BT27"/>
    <mergeCell ref="BX27:BZ27"/>
    <mergeCell ref="BX25:BZ25"/>
    <mergeCell ref="BL26:BN26"/>
    <mergeCell ref="BO26:BP27"/>
    <mergeCell ref="BQ26:BQ27"/>
    <mergeCell ref="BR26:BT26"/>
    <mergeCell ref="BU26:BV27"/>
    <mergeCell ref="BW26:BW27"/>
    <mergeCell ref="BX26:BZ26"/>
    <mergeCell ref="AZ20:BB20"/>
    <mergeCell ref="BC20:BD21"/>
    <mergeCell ref="BL21:BN21"/>
    <mergeCell ref="AW18:AX19"/>
    <mergeCell ref="BW22:BW23"/>
    <mergeCell ref="BX22:BZ22"/>
    <mergeCell ref="AZ23:BB23"/>
    <mergeCell ref="BE20:BE21"/>
    <mergeCell ref="BX23:BZ23"/>
    <mergeCell ref="BL24:BN24"/>
    <mergeCell ref="BO24:BP25"/>
    <mergeCell ref="BF24:BH24"/>
    <mergeCell ref="BF25:BH25"/>
    <mergeCell ref="BL18:BN18"/>
    <mergeCell ref="BO18:BP19"/>
    <mergeCell ref="BQ18:BQ19"/>
    <mergeCell ref="BR18:BT18"/>
    <mergeCell ref="BX21:BZ21"/>
    <mergeCell ref="BL19:BN19"/>
    <mergeCell ref="BR19:BT19"/>
    <mergeCell ref="BX19:BZ19"/>
    <mergeCell ref="BU20:BV21"/>
    <mergeCell ref="BI20:BJ21"/>
    <mergeCell ref="BK20:BK21"/>
    <mergeCell ref="BR28:BT28"/>
    <mergeCell ref="BU28:BV29"/>
    <mergeCell ref="BW28:BW29"/>
    <mergeCell ref="BL28:BN28"/>
    <mergeCell ref="BX28:BZ28"/>
    <mergeCell ref="BQ24:BQ25"/>
    <mergeCell ref="BL25:BN25"/>
    <mergeCell ref="BI24:BJ25"/>
    <mergeCell ref="BK24:BK25"/>
    <mergeCell ref="BI28:BJ29"/>
    <mergeCell ref="BK26:BK27"/>
    <mergeCell ref="BR21:BT21"/>
    <mergeCell ref="BU24:BV25"/>
    <mergeCell ref="E47:H48"/>
    <mergeCell ref="I47:J48"/>
    <mergeCell ref="AO12:AV13"/>
    <mergeCell ref="BK14:BK15"/>
    <mergeCell ref="AR14:AR21"/>
    <mergeCell ref="BF18:BH18"/>
    <mergeCell ref="BI18:BJ19"/>
    <mergeCell ref="BK18:BK19"/>
    <mergeCell ref="BF15:BH15"/>
    <mergeCell ref="AS16:AV17"/>
    <mergeCell ref="AW16:AX17"/>
    <mergeCell ref="AY16:AY17"/>
    <mergeCell ref="AS14:AV15"/>
    <mergeCell ref="AW14:AX15"/>
    <mergeCell ref="AY14:AY15"/>
    <mergeCell ref="AZ14:BB14"/>
    <mergeCell ref="BC14:BD15"/>
    <mergeCell ref="AZ15:BB15"/>
    <mergeCell ref="AZ16:BB16"/>
    <mergeCell ref="BI16:BJ17"/>
    <mergeCell ref="BK16:BK17"/>
    <mergeCell ref="BF20:BH20"/>
    <mergeCell ref="AZ18:BB18"/>
    <mergeCell ref="BI14:BJ15"/>
    <mergeCell ref="BF21:BH21"/>
    <mergeCell ref="AY18:AY19"/>
    <mergeCell ref="AZ30:BB30"/>
    <mergeCell ref="BC30:BD31"/>
    <mergeCell ref="BE30:BE31"/>
    <mergeCell ref="BF30:BH30"/>
    <mergeCell ref="BI30:BJ31"/>
    <mergeCell ref="I49:J50"/>
    <mergeCell ref="K49:K50"/>
    <mergeCell ref="R49:T49"/>
    <mergeCell ref="U49:V50"/>
    <mergeCell ref="W49:W50"/>
    <mergeCell ref="X49:Z49"/>
    <mergeCell ref="AA49:AB50"/>
    <mergeCell ref="AC49:AC50"/>
    <mergeCell ref="L49:N49"/>
    <mergeCell ref="O49:P50"/>
    <mergeCell ref="Q49:Q50"/>
    <mergeCell ref="L50:N50"/>
    <mergeCell ref="R50:T50"/>
    <mergeCell ref="X50:Z50"/>
    <mergeCell ref="L48:N48"/>
    <mergeCell ref="R48:T48"/>
    <mergeCell ref="X48:Z48"/>
    <mergeCell ref="K47:K48"/>
    <mergeCell ref="L47:N47"/>
    <mergeCell ref="O47:P48"/>
    <mergeCell ref="B35:D44"/>
    <mergeCell ref="O37:P38"/>
    <mergeCell ref="Q37:Q38"/>
    <mergeCell ref="O43:P44"/>
    <mergeCell ref="B45:D52"/>
    <mergeCell ref="E35:H36"/>
    <mergeCell ref="I35:J36"/>
    <mergeCell ref="K35:K36"/>
    <mergeCell ref="I33:J34"/>
    <mergeCell ref="K43:K44"/>
    <mergeCell ref="L43:N43"/>
    <mergeCell ref="E43:H44"/>
    <mergeCell ref="E39:H40"/>
    <mergeCell ref="E41:H42"/>
    <mergeCell ref="I41:J42"/>
    <mergeCell ref="K41:K42"/>
    <mergeCell ref="L36:N36"/>
    <mergeCell ref="L34:N34"/>
    <mergeCell ref="B29:D34"/>
    <mergeCell ref="K33:K34"/>
    <mergeCell ref="L33:N33"/>
    <mergeCell ref="E37:H38"/>
    <mergeCell ref="I37:J38"/>
    <mergeCell ref="K37:K38"/>
    <mergeCell ref="L37:N37"/>
    <mergeCell ref="L31:N31"/>
    <mergeCell ref="E49:H50"/>
    <mergeCell ref="O33:P34"/>
    <mergeCell ref="Q33:Q34"/>
    <mergeCell ref="R33:T33"/>
    <mergeCell ref="U33:V34"/>
    <mergeCell ref="W33:W34"/>
    <mergeCell ref="X33:Z33"/>
    <mergeCell ref="R36:T36"/>
    <mergeCell ref="R35:T35"/>
    <mergeCell ref="R34:T34"/>
    <mergeCell ref="L40:N40"/>
    <mergeCell ref="E45:H46"/>
    <mergeCell ref="I45:J46"/>
    <mergeCell ref="K45:K46"/>
    <mergeCell ref="L46:N46"/>
    <mergeCell ref="R46:T46"/>
    <mergeCell ref="X46:Z46"/>
    <mergeCell ref="O39:P40"/>
    <mergeCell ref="Q39:Q40"/>
    <mergeCell ref="L42:N42"/>
    <mergeCell ref="L39:N39"/>
    <mergeCell ref="L44:N44"/>
    <mergeCell ref="O41:P42"/>
    <mergeCell ref="Q41:Q42"/>
    <mergeCell ref="L41:N41"/>
    <mergeCell ref="I39:J40"/>
    <mergeCell ref="Q47:Q48"/>
    <mergeCell ref="R40:T40"/>
    <mergeCell ref="R47:T47"/>
    <mergeCell ref="U47:V48"/>
    <mergeCell ref="W47:W48"/>
    <mergeCell ref="X47:Z47"/>
    <mergeCell ref="I20:N20"/>
    <mergeCell ref="O20:T20"/>
    <mergeCell ref="U20:Z20"/>
    <mergeCell ref="E21:H21"/>
    <mergeCell ref="O31:P32"/>
    <mergeCell ref="Q43:Q44"/>
    <mergeCell ref="W43:W44"/>
    <mergeCell ref="L38:N38"/>
    <mergeCell ref="X38:Z38"/>
    <mergeCell ref="W39:W40"/>
    <mergeCell ref="R38:T38"/>
    <mergeCell ref="R31:T31"/>
    <mergeCell ref="I43:J44"/>
    <mergeCell ref="E29:H30"/>
    <mergeCell ref="I29:J30"/>
    <mergeCell ref="K29:K30"/>
    <mergeCell ref="L29:N29"/>
    <mergeCell ref="O29:P30"/>
    <mergeCell ref="Q29:Q30"/>
    <mergeCell ref="R29:T29"/>
    <mergeCell ref="L30:N30"/>
    <mergeCell ref="R30:T30"/>
    <mergeCell ref="E33:H34"/>
    <mergeCell ref="A14:A16"/>
    <mergeCell ref="B14:H14"/>
    <mergeCell ref="K39:K40"/>
    <mergeCell ref="U29:V30"/>
    <mergeCell ref="U39:V40"/>
    <mergeCell ref="U35:V36"/>
    <mergeCell ref="W35:W36"/>
    <mergeCell ref="M14:N14"/>
    <mergeCell ref="Y15:Z15"/>
    <mergeCell ref="L32:N32"/>
    <mergeCell ref="Q45:Q46"/>
    <mergeCell ref="A17:A34"/>
    <mergeCell ref="E31:H32"/>
    <mergeCell ref="I31:J32"/>
    <mergeCell ref="B20:D22"/>
    <mergeCell ref="K31:K32"/>
    <mergeCell ref="O14:R14"/>
    <mergeCell ref="S14:T14"/>
    <mergeCell ref="U14:X14"/>
    <mergeCell ref="Y14:Z14"/>
    <mergeCell ref="I26:N26"/>
    <mergeCell ref="O26:T26"/>
    <mergeCell ref="U26:Z26"/>
    <mergeCell ref="E25:H25"/>
    <mergeCell ref="E28:H28"/>
    <mergeCell ref="E20:H20"/>
    <mergeCell ref="A12:H13"/>
    <mergeCell ref="B16:H16"/>
    <mergeCell ref="I16:L16"/>
    <mergeCell ref="M16:N16"/>
    <mergeCell ref="O16:R16"/>
    <mergeCell ref="S16:T16"/>
    <mergeCell ref="U16:X16"/>
    <mergeCell ref="Y16:Z16"/>
    <mergeCell ref="B15:H15"/>
    <mergeCell ref="I15:L15"/>
    <mergeCell ref="M15:N15"/>
    <mergeCell ref="O15:R15"/>
    <mergeCell ref="S15:T15"/>
    <mergeCell ref="U15:X15"/>
    <mergeCell ref="O12:T13"/>
    <mergeCell ref="U12:Z13"/>
    <mergeCell ref="I12:N13"/>
    <mergeCell ref="I14:L14"/>
    <mergeCell ref="AW54:AX55"/>
    <mergeCell ref="AY54:AY55"/>
    <mergeCell ref="AZ54:BB54"/>
    <mergeCell ref="BR53:BT53"/>
    <mergeCell ref="BX53:BZ53"/>
    <mergeCell ref="BC32:BD33"/>
    <mergeCell ref="BE32:BE33"/>
    <mergeCell ref="BF32:BH32"/>
    <mergeCell ref="BI32:BJ33"/>
    <mergeCell ref="BK32:BK33"/>
    <mergeCell ref="BL32:BN32"/>
    <mergeCell ref="BO32:BP33"/>
    <mergeCell ref="BQ32:BQ33"/>
    <mergeCell ref="BR32:BT32"/>
    <mergeCell ref="BU32:BV33"/>
    <mergeCell ref="BW32:BW33"/>
    <mergeCell ref="BX32:BZ32"/>
    <mergeCell ref="BF33:BH33"/>
    <mergeCell ref="BL33:BN33"/>
    <mergeCell ref="AY34:AY35"/>
    <mergeCell ref="BW40:BW41"/>
    <mergeCell ref="BX40:BZ40"/>
    <mergeCell ref="BL44:BN44"/>
    <mergeCell ref="AZ45:BB45"/>
    <mergeCell ref="BL41:BN41"/>
    <mergeCell ref="BR41:BT41"/>
    <mergeCell ref="BX51:BZ51"/>
    <mergeCell ref="AY50:AY51"/>
    <mergeCell ref="AZ50:BB50"/>
    <mergeCell ref="AY38:AY39"/>
    <mergeCell ref="Q31:Q32"/>
    <mergeCell ref="BU52:BV53"/>
    <mergeCell ref="BW52:BW53"/>
    <mergeCell ref="BX52:BZ52"/>
    <mergeCell ref="AZ53:BB53"/>
    <mergeCell ref="BF53:BH53"/>
    <mergeCell ref="BL53:BN53"/>
    <mergeCell ref="BU54:BV55"/>
    <mergeCell ref="BW54:BW55"/>
    <mergeCell ref="BX54:BZ54"/>
    <mergeCell ref="AZ55:BB55"/>
    <mergeCell ref="BF55:BH55"/>
    <mergeCell ref="BL55:BN55"/>
    <mergeCell ref="BR55:BT55"/>
    <mergeCell ref="BX55:BZ55"/>
    <mergeCell ref="BI50:BJ51"/>
    <mergeCell ref="BK50:BK51"/>
    <mergeCell ref="BL50:BN50"/>
    <mergeCell ref="BO50:BP51"/>
    <mergeCell ref="BQ50:BQ51"/>
    <mergeCell ref="BR50:BT50"/>
    <mergeCell ref="BX50:BZ50"/>
    <mergeCell ref="BL54:BN54"/>
    <mergeCell ref="BR52:BT52"/>
    <mergeCell ref="AY44:AY45"/>
    <mergeCell ref="AW40:AX41"/>
    <mergeCell ref="AY40:AY41"/>
    <mergeCell ref="BC50:BD51"/>
    <mergeCell ref="BE50:BE51"/>
    <mergeCell ref="AZ51:BB51"/>
    <mergeCell ref="BI42:BJ43"/>
    <mergeCell ref="BK42:BK43"/>
    <mergeCell ref="BL42:BN42"/>
    <mergeCell ref="BO42:BP43"/>
    <mergeCell ref="BL45:BN45"/>
    <mergeCell ref="BO44:BP45"/>
    <mergeCell ref="BO48:BP49"/>
    <mergeCell ref="BQ48:BQ49"/>
    <mergeCell ref="BL47:BN47"/>
    <mergeCell ref="AP54:AR61"/>
    <mergeCell ref="BR40:BT40"/>
    <mergeCell ref="BR51:BT51"/>
    <mergeCell ref="AY58:AY59"/>
    <mergeCell ref="AZ49:BB49"/>
    <mergeCell ref="BF49:BH49"/>
    <mergeCell ref="BL49:BN49"/>
    <mergeCell ref="BL48:BN48"/>
    <mergeCell ref="AY42:AY43"/>
    <mergeCell ref="BO54:BP55"/>
    <mergeCell ref="AZ40:BB40"/>
    <mergeCell ref="BF50:BH50"/>
    <mergeCell ref="AO1:BZ1"/>
    <mergeCell ref="Y5:AL5"/>
    <mergeCell ref="AR24:AR33"/>
    <mergeCell ref="X41:Z41"/>
    <mergeCell ref="AO10:AV11"/>
    <mergeCell ref="AW10:BB11"/>
    <mergeCell ref="AJ41:AL41"/>
    <mergeCell ref="AJ43:AL43"/>
    <mergeCell ref="AJ40:AL40"/>
    <mergeCell ref="AZ33:BB33"/>
    <mergeCell ref="AG37:AH38"/>
    <mergeCell ref="AI37:AI38"/>
    <mergeCell ref="AY32:AY33"/>
    <mergeCell ref="AZ32:BB32"/>
    <mergeCell ref="AA14:AD14"/>
    <mergeCell ref="AA16:AD16"/>
    <mergeCell ref="AJ37:AL37"/>
    <mergeCell ref="AG41:AH42"/>
    <mergeCell ref="X43:Z43"/>
    <mergeCell ref="X30:Z30"/>
    <mergeCell ref="AD43:AF43"/>
    <mergeCell ref="AS34:AV35"/>
    <mergeCell ref="AS36:AV37"/>
    <mergeCell ref="AA33:AB34"/>
    <mergeCell ref="AC33:AC34"/>
    <mergeCell ref="AD33:AF33"/>
    <mergeCell ref="X39:Z39"/>
    <mergeCell ref="X36:Z36"/>
    <mergeCell ref="X35:Z35"/>
    <mergeCell ref="X34:Z34"/>
    <mergeCell ref="AC35:AC36"/>
    <mergeCell ref="AG26:AL26"/>
    <mergeCell ref="BW60:BW61"/>
    <mergeCell ref="BX60:BZ60"/>
    <mergeCell ref="BF61:BH61"/>
    <mergeCell ref="BL61:BN61"/>
    <mergeCell ref="BR61:BT61"/>
    <mergeCell ref="BX61:BZ61"/>
    <mergeCell ref="BL60:BN60"/>
    <mergeCell ref="BO60:BP61"/>
    <mergeCell ref="BF60:BH60"/>
    <mergeCell ref="AC45:AC46"/>
    <mergeCell ref="AS32:AV33"/>
    <mergeCell ref="AA29:AB30"/>
    <mergeCell ref="AY30:AY31"/>
    <mergeCell ref="BU58:BV59"/>
    <mergeCell ref="BW58:BW59"/>
    <mergeCell ref="BX58:BZ58"/>
    <mergeCell ref="BF59:BH59"/>
    <mergeCell ref="BL59:BN59"/>
    <mergeCell ref="BR59:BT59"/>
    <mergeCell ref="BX59:BZ59"/>
    <mergeCell ref="BL58:BN58"/>
    <mergeCell ref="BO58:BP59"/>
    <mergeCell ref="BQ56:BQ57"/>
    <mergeCell ref="BQ58:BQ59"/>
    <mergeCell ref="BO56:BP57"/>
    <mergeCell ref="AZ57:BB57"/>
    <mergeCell ref="BF57:BH57"/>
    <mergeCell ref="BL57:BN57"/>
    <mergeCell ref="AZ56:BB56"/>
    <mergeCell ref="BC56:BD57"/>
    <mergeCell ref="BE56:BE57"/>
    <mergeCell ref="BF56:BH56"/>
    <mergeCell ref="AW60:AX61"/>
    <mergeCell ref="AY60:AY61"/>
    <mergeCell ref="AW56:AX57"/>
    <mergeCell ref="AY56:AY57"/>
    <mergeCell ref="AS56:AV57"/>
    <mergeCell ref="AS58:AV59"/>
    <mergeCell ref="AS60:AV61"/>
    <mergeCell ref="AZ61:BB61"/>
    <mergeCell ref="AZ60:BB60"/>
    <mergeCell ref="BC60:BD61"/>
    <mergeCell ref="BE60:BE61"/>
    <mergeCell ref="AZ59:BB59"/>
    <mergeCell ref="BQ60:BQ61"/>
    <mergeCell ref="BR60:BT60"/>
    <mergeCell ref="BR58:BT58"/>
    <mergeCell ref="BK60:BK61"/>
    <mergeCell ref="BU60:BV61"/>
    <mergeCell ref="BI56:BJ57"/>
    <mergeCell ref="BK56:BK57"/>
    <mergeCell ref="BL56:BN56"/>
    <mergeCell ref="AZ58:BB58"/>
    <mergeCell ref="BC58:BD59"/>
    <mergeCell ref="BE58:BE59"/>
    <mergeCell ref="BR56:BT56"/>
    <mergeCell ref="BU56:BV57"/>
    <mergeCell ref="AA26:AF26"/>
    <mergeCell ref="AS52:AV53"/>
    <mergeCell ref="AS46:AV47"/>
    <mergeCell ref="AI41:AI42"/>
    <mergeCell ref="AA41:AB42"/>
    <mergeCell ref="AC41:AC42"/>
    <mergeCell ref="AG31:AH32"/>
    <mergeCell ref="AD42:AF42"/>
    <mergeCell ref="AJ42:AL42"/>
    <mergeCell ref="AJ39:AL39"/>
    <mergeCell ref="AS40:AV41"/>
    <mergeCell ref="AD39:AF39"/>
    <mergeCell ref="BX56:BZ56"/>
    <mergeCell ref="BR57:BT57"/>
    <mergeCell ref="BX57:BZ57"/>
    <mergeCell ref="BF58:BH58"/>
    <mergeCell ref="BI58:BJ59"/>
    <mergeCell ref="BK58:BK59"/>
    <mergeCell ref="BW56:BW57"/>
    <mergeCell ref="BQ54:BQ55"/>
    <mergeCell ref="BR54:BT54"/>
    <mergeCell ref="AW52:AX53"/>
    <mergeCell ref="AY52:AY53"/>
    <mergeCell ref="AZ52:BB52"/>
    <mergeCell ref="BC52:BD53"/>
    <mergeCell ref="BE52:BE53"/>
    <mergeCell ref="BF52:BH52"/>
    <mergeCell ref="BI52:BJ53"/>
    <mergeCell ref="BK52:BK53"/>
    <mergeCell ref="BL52:BN52"/>
    <mergeCell ref="BO52:BP53"/>
    <mergeCell ref="BQ52:BQ53"/>
    <mergeCell ref="AY48:AY49"/>
    <mergeCell ref="AZ48:BB48"/>
    <mergeCell ref="BC48:BD49"/>
    <mergeCell ref="BE48:BE49"/>
    <mergeCell ref="BF40:BH40"/>
    <mergeCell ref="AZ41:BB41"/>
    <mergeCell ref="BF41:BH41"/>
    <mergeCell ref="BC54:BD55"/>
    <mergeCell ref="BE54:BE55"/>
    <mergeCell ref="BF54:BH54"/>
    <mergeCell ref="BI54:BJ55"/>
    <mergeCell ref="BK54:BK55"/>
    <mergeCell ref="AD41:AF41"/>
    <mergeCell ref="BI60:BJ61"/>
    <mergeCell ref="AE14:AF14"/>
    <mergeCell ref="AG14:AJ14"/>
    <mergeCell ref="AK14:AL14"/>
    <mergeCell ref="AD36:AF36"/>
    <mergeCell ref="AJ36:AL36"/>
    <mergeCell ref="AG35:AH36"/>
    <mergeCell ref="AD35:AF35"/>
    <mergeCell ref="AW58:AX59"/>
    <mergeCell ref="AW34:AX35"/>
    <mergeCell ref="AW38:AX39"/>
    <mergeCell ref="AD40:AF40"/>
    <mergeCell ref="AJ44:AL44"/>
    <mergeCell ref="AJ46:AL46"/>
    <mergeCell ref="AW44:AX45"/>
    <mergeCell ref="AJ35:AL35"/>
    <mergeCell ref="AS50:AV51"/>
    <mergeCell ref="AG49:AH50"/>
    <mergeCell ref="AI49:AI50"/>
    <mergeCell ref="R44:T44"/>
    <mergeCell ref="X44:Z44"/>
    <mergeCell ref="R43:T43"/>
    <mergeCell ref="AG43:AH44"/>
    <mergeCell ref="AI43:AI44"/>
    <mergeCell ref="AJ49:AL49"/>
    <mergeCell ref="AJ50:AL50"/>
    <mergeCell ref="AI45:AI46"/>
    <mergeCell ref="AD47:AF47"/>
    <mergeCell ref="AG47:AH48"/>
    <mergeCell ref="AI47:AI48"/>
    <mergeCell ref="AD46:AF46"/>
    <mergeCell ref="AA45:AB46"/>
    <mergeCell ref="AD49:AF49"/>
    <mergeCell ref="AJ48:AL48"/>
    <mergeCell ref="X40:Z40"/>
    <mergeCell ref="AA43:AB44"/>
    <mergeCell ref="AD45:AF45"/>
    <mergeCell ref="AG45:AH46"/>
    <mergeCell ref="AC43:AC44"/>
    <mergeCell ref="X42:Z42"/>
    <mergeCell ref="AD50:AF50"/>
    <mergeCell ref="AA47:AB48"/>
    <mergeCell ref="AC47:AC48"/>
    <mergeCell ref="AA27:AD27"/>
    <mergeCell ref="AE27:AF27"/>
    <mergeCell ref="AA37:AB38"/>
    <mergeCell ref="AC37:AC38"/>
    <mergeCell ref="AA39:AB40"/>
    <mergeCell ref="AC39:AC40"/>
    <mergeCell ref="AA31:AB32"/>
    <mergeCell ref="R37:T37"/>
    <mergeCell ref="AK27:AL27"/>
    <mergeCell ref="AG28:AI28"/>
    <mergeCell ref="R32:T32"/>
    <mergeCell ref="X32:Z32"/>
    <mergeCell ref="U37:V38"/>
    <mergeCell ref="W37:W38"/>
    <mergeCell ref="W41:W42"/>
    <mergeCell ref="X37:Z37"/>
    <mergeCell ref="U41:V42"/>
    <mergeCell ref="AA35:AB36"/>
    <mergeCell ref="W31:W32"/>
    <mergeCell ref="X31:Z31"/>
    <mergeCell ref="AC29:AC30"/>
    <mergeCell ref="AD29:AF29"/>
    <mergeCell ref="AG29:AH30"/>
    <mergeCell ref="R41:T41"/>
    <mergeCell ref="U31:V32"/>
    <mergeCell ref="L45:N45"/>
    <mergeCell ref="O45:P46"/>
    <mergeCell ref="AD44:AF44"/>
    <mergeCell ref="R45:T45"/>
    <mergeCell ref="U45:V46"/>
    <mergeCell ref="W45:W46"/>
    <mergeCell ref="X45:Z45"/>
    <mergeCell ref="L35:N35"/>
    <mergeCell ref="O35:P36"/>
    <mergeCell ref="Q35:Q36"/>
    <mergeCell ref="U43:V44"/>
    <mergeCell ref="R42:T42"/>
    <mergeCell ref="R39:T39"/>
    <mergeCell ref="BO46:BP47"/>
    <mergeCell ref="BQ46:BQ47"/>
    <mergeCell ref="AZ47:BB47"/>
    <mergeCell ref="BF47:BH47"/>
    <mergeCell ref="AZ39:BB39"/>
    <mergeCell ref="BF39:BH39"/>
    <mergeCell ref="AS42:AV43"/>
    <mergeCell ref="AW42:AX43"/>
    <mergeCell ref="AY46:AY47"/>
    <mergeCell ref="BC40:BD41"/>
    <mergeCell ref="BE40:BE41"/>
    <mergeCell ref="AS38:AV39"/>
    <mergeCell ref="BC38:BD39"/>
    <mergeCell ref="BE38:BE39"/>
    <mergeCell ref="BF38:BH38"/>
    <mergeCell ref="AZ37:BB37"/>
    <mergeCell ref="BF37:BH37"/>
    <mergeCell ref="AW46:AX47"/>
    <mergeCell ref="BI46:BJ47"/>
    <mergeCell ref="CI10:CI11"/>
    <mergeCell ref="CE12:CE13"/>
    <mergeCell ref="CF12:CF13"/>
    <mergeCell ref="CG12:CG13"/>
    <mergeCell ref="CH12:CH13"/>
    <mergeCell ref="CI12:CI13"/>
    <mergeCell ref="AZ43:BB43"/>
    <mergeCell ref="BF43:BH43"/>
    <mergeCell ref="BL43:BN43"/>
    <mergeCell ref="BQ42:BQ43"/>
    <mergeCell ref="AZ46:BB46"/>
    <mergeCell ref="BC46:BD47"/>
    <mergeCell ref="BE46:BE47"/>
    <mergeCell ref="BF46:BH46"/>
    <mergeCell ref="AZ42:BB42"/>
    <mergeCell ref="BC42:BD43"/>
    <mergeCell ref="BE42:BE43"/>
    <mergeCell ref="BF42:BH42"/>
    <mergeCell ref="CF10:CF11"/>
    <mergeCell ref="CG10:CG11"/>
    <mergeCell ref="CH10:CH11"/>
    <mergeCell ref="BR47:BT47"/>
    <mergeCell ref="BR46:BT46"/>
    <mergeCell ref="BU46:BV47"/>
    <mergeCell ref="BW46:BW47"/>
    <mergeCell ref="BX35:BZ35"/>
    <mergeCell ref="BW24:BW25"/>
    <mergeCell ref="BX24:BZ24"/>
    <mergeCell ref="BO10:BT11"/>
    <mergeCell ref="BU10:BZ11"/>
    <mergeCell ref="BQ40:BQ41"/>
    <mergeCell ref="AZ38:BB38"/>
    <mergeCell ref="BX46:BZ46"/>
    <mergeCell ref="AW32:AX33"/>
    <mergeCell ref="BR33:BT33"/>
    <mergeCell ref="BK36:BK37"/>
    <mergeCell ref="BR45:BT45"/>
    <mergeCell ref="BX45:BZ45"/>
    <mergeCell ref="BW14:BW15"/>
    <mergeCell ref="BX14:BZ14"/>
    <mergeCell ref="BU18:BV19"/>
    <mergeCell ref="BW18:BW19"/>
    <mergeCell ref="BX18:BZ18"/>
    <mergeCell ref="BX20:BZ20"/>
    <mergeCell ref="BW20:BW21"/>
    <mergeCell ref="BU48:BV49"/>
    <mergeCell ref="BW48:BW49"/>
    <mergeCell ref="BX48:BZ48"/>
    <mergeCell ref="BW42:BW43"/>
    <mergeCell ref="BX42:BZ42"/>
    <mergeCell ref="BR43:BT43"/>
    <mergeCell ref="BX43:BZ43"/>
    <mergeCell ref="BR42:BT42"/>
    <mergeCell ref="BU42:BV43"/>
    <mergeCell ref="BR48:BT48"/>
    <mergeCell ref="BX33:BZ33"/>
    <mergeCell ref="BX17:BZ17"/>
    <mergeCell ref="BR44:BT44"/>
    <mergeCell ref="BU14:BV15"/>
    <mergeCell ref="BU22:BV23"/>
    <mergeCell ref="BR25:BT25"/>
    <mergeCell ref="BR22:BT22"/>
    <mergeCell ref="BK46:BK47"/>
    <mergeCell ref="BL46:BN46"/>
    <mergeCell ref="BO12:BT13"/>
    <mergeCell ref="BX15:BZ15"/>
    <mergeCell ref="BO16:BP17"/>
    <mergeCell ref="BQ16:BQ17"/>
    <mergeCell ref="BF48:BH48"/>
    <mergeCell ref="BI48:BJ49"/>
    <mergeCell ref="BK48:BK49"/>
    <mergeCell ref="BQ44:BQ45"/>
    <mergeCell ref="BR49:BT49"/>
    <mergeCell ref="BX49:BZ49"/>
    <mergeCell ref="CE10:CE11"/>
    <mergeCell ref="BF45:BH45"/>
    <mergeCell ref="BI38:BJ39"/>
    <mergeCell ref="AZ34:BB34"/>
    <mergeCell ref="BC10:BH11"/>
    <mergeCell ref="BI10:BN11"/>
    <mergeCell ref="BC12:BH13"/>
    <mergeCell ref="BI12:BN13"/>
    <mergeCell ref="AW12:BB13"/>
    <mergeCell ref="BC18:BD19"/>
    <mergeCell ref="BE18:BE19"/>
    <mergeCell ref="BL16:BN16"/>
    <mergeCell ref="BR16:BT16"/>
    <mergeCell ref="BU16:BV17"/>
    <mergeCell ref="BW16:BW17"/>
    <mergeCell ref="BX16:BZ16"/>
    <mergeCell ref="AW36:AX37"/>
    <mergeCell ref="AY36:AY37"/>
    <mergeCell ref="BL17:BN17"/>
    <mergeCell ref="BR17:BT17"/>
    <mergeCell ref="AY20:AY21"/>
    <mergeCell ref="BX47:BZ47"/>
  </mergeCells>
  <phoneticPr fontId="1"/>
  <conditionalFormatting sqref="I35:J36 O35:P36 U35:V36 AA35:AB36 AG35:AH36 I41:J44 O41:P44 U41:V44 AA41:AB44 AG41:AH44">
    <cfRule type="cellIs" dxfId="84" priority="4" operator="between">
      <formula>1</formula>
      <formula>9</formula>
    </cfRule>
    <cfRule type="cellIs" dxfId="83" priority="5" operator="between">
      <formula>0</formula>
      <formula>0</formula>
    </cfRule>
  </conditionalFormatting>
  <conditionalFormatting sqref="O14:R16 U14:X16 AA14:AD16 AG14:AJ16">
    <cfRule type="expression" dxfId="82" priority="1">
      <formula>IF(O$10="",1,"")=1</formula>
    </cfRule>
  </conditionalFormatting>
  <conditionalFormatting sqref="O16:R16 U16:X16 AA16:AD16 AG16:AJ16">
    <cfRule type="expression" dxfId="81" priority="2">
      <formula>IF(O$10="最終日",1,"")=1</formula>
    </cfRule>
  </conditionalFormatting>
  <dataValidations count="11">
    <dataValidation imeMode="off" allowBlank="1" showInputMessage="1" showErrorMessage="1" sqref="BO60 AW56 BC56 BI56 AA24 BU28 BU30 BU32 AW60 BI58 BC50 BC60 BC40 BI40 BI60 BO40 AW34 BN5 AW36 I10:AL11 AW38 AW40 BU40 I14:I16 O14:O16 U14:U16 AA14:AA16 AG12 O33 U33 I12 AA33 AW12 BU54 AW54 BC54 BI54 BO54 BC34 BU60 BC36 BC38 BI34 BI36 BI38 BO34 BO36 BO38 BU34 BU36 BU38 AW44 BC44 BO56 BU58 AW58 BC58 BU56 BI44 BO44 BU44 BI50 BO50 O39 AA43 U39 O37 O12 BI12 BO12 BU12 U37 AG33 I24 O24 U24 AG21 BO58 AW14 AW16 AW18 AW20 AW22 BC14 BC16 BC18 BC20 BC22 BI14 BI16 BI18 BI20 BI22 BO14 BO16 BO18 BO20 BO22 BU14 BU16 BU18 BU20 BU22 BU50 AW50 AW24 AW26 AW28 AW30 AW32 BC24 BC26 BC28 BC30 BC32 BI24 BI26 BI28 BI30 BI32 BO24 BO26 BO28 BO30 BO32 BU24 BU26 I37 U47 AA47 I47 O47 I45 AG47 O45 U45 AA45 AG45 I49 O49 U49 AA49 AG49 AA37 I43 I39 AG39 O41 I41 U41 AG37 AA39 AA41 AG43 AG41 O43 U43 BI52 BO52 AW52 BU52 BC52 AG35 O35 U35 I35 U29 O29 AG29 AA29 AG24 AA35 I33 BC12 U12 AA12 AG14:AG15 I51 O51 U51 AA51 AG51 CE12:CI12 O18 U18 AA18 I18 AA21 I21 O21 U21 AG18 I31 U31 O31 AG31 AA31 BC42 BI42 BO42 AW42 BU42 BC46 BI46 BO46 BU46 AW46 BI48 BO48 AW48 BU48 BC48 AA27 AG27 O27 U27 I27 I29 I19:K19 O19:Q19 U19:W19 AA19:AC19 AG19:AI19 AG22:AI22 AA22:AC22 U22:W22 O22:Q22 I22:K22" xr:uid="{A440C62B-0232-4D83-8FE4-AD382A49DA93}"/>
    <dataValidation type="list" allowBlank="1" showInputMessage="1" showErrorMessage="1" sqref="BR57 AZ57 BF57 BL57 BX57 BR51 AZ51 BF51 BL51 BX51 BR47 AZ47 BF47 BL47 BX47" xr:uid="{50F0EF8A-1780-4577-BBA5-916D6FC9D538}">
      <formula1>"8:00,13:00,16:00"</formula1>
    </dataValidation>
    <dataValidation type="list" allowBlank="1" showInputMessage="1" showErrorMessage="1" sqref="L46:N46 R46:T46 X46:Z46 AD46:AF46 AJ46:AL46 L48:N48 R48:T48 X48:Z48 AD48:AF48 AJ48:AL48 AD50:AF50 X50:Z50 R50:T50 L50:N50 AJ50:AL50 X44:Z44 R36:T36 X36:Z36 AD36:AF36 AJ36:AL36 R38:T38 X38:Z38 AD38:AF38 AJ38:AL38 L38:N38 X40:Z40 AD40:AF40 AJ40:AL40 L40:N40 R40:T40 AD42:AF42 AJ42:AL42 L42:N42 R42:T42 X42:Z42 AD44:AF44 AJ44:AL44 L44:N44 R44:T44 L36:N36 AD52:AF52 X52:Z52 R52:T52 L52:N52 AJ52:AL52" xr:uid="{E1613ECB-809D-436A-AD9A-7138E6CCF561}">
      <formula1>"9:00,9:30,10:00,10:30,11:00,11:30,12:00,12:30,13:00,13:30,14:00,14:30,15:00,15:30,16:00,16:30,17:00,17:30,18:00,18:30,19:00,19:30,20:00,20:30,21:00"</formula1>
    </dataValidation>
    <dataValidation type="list" allowBlank="1" showInputMessage="1" showErrorMessage="1" sqref="BX61:BZ61 BR61:BT61 BL61:BN61 BF61:BH61 AZ61:BB61 BX55:BZ55 BR55:BT55 BL55:BN55 BF55:BH55 AZ55:BB55 BX59:BZ59 BR59:BT59 BL59:BN59 BF59:BH59 AZ59:BB59 AZ15:BB15 AZ17:BB17 AZ19:BB19 AZ21:BB21 AZ23:BB23 BF15:BH15 BF17:BH17 BF19:BH19 BF21:BH21 BF23:BH23 BL15:BN15 BL17:BN17 BL19:BN19 BL21:BN21 BL23:BN23 BR15:BT15 BR17:BT17 BR19:BT19 BR21:BT21 BR23:BT23 BX15:BZ15 BX17:BZ17 BX19:BZ19 BX21:BZ21 BX23:BZ23 BR33:BT33 BL33:BN33 BF33:BH33 AZ33:BB33 AZ31:BB31 BF25:BH25 BF27:BH27 BF29:BH29 BF31:BH31 BL25:BN25 BL27:BN27 BL29:BN29 BL31:BN31 BR25:BT25 BR27:BT27 BR29:BT29 BR31:BT31 BX25:BZ25 BX27:BZ27 BX29:BZ29 AZ35:BB35 AZ37:BB37 AZ39:BB39 BF35:BH35 BF37:BH37 BF39:BH39 BL35:BN35 BL37:BN37 BL39:BN39 BR35:BT35 BR37:BT37 BR39:BT39 BX35:BZ35 BX37:BZ37 BX39:BZ39 BX31:BZ31 AZ25:BB25 AZ27:BB27 AZ29:BB29 BX33:BZ33 BR53:BT53 BL53:BN53 BF53:BH53 AZ53:BB53 BX53:BZ53 BL41:BN41 BF41:BH41 AZ41:BB41 BX41:BZ41 BR41:BT41 BL43:BN43 BF43:BH43 AZ43:BB43 BX43:BZ43 BR43:BT43 BL45:BN45 BR45:BT45 BX45:BZ45 AZ45:BB45 BF45:BH45 BR49:BT49 BL49:BN49 BF49:BH49 AZ49:BB49 BX49:BZ49" xr:uid="{FBD72284-7703-49A3-BC24-70E54869A8D0}">
      <formula1>"7:00,7:30,8:00,8:30,9:00,9:30,10:00,10:30,11:00,11:30,12:00,12:30,13:00,13:30,14:00,14:30,15:00,15:30,16:00,16:30,17:00,17:30,18:00,18:30,19:00,19:30,20:00,20:30,21:00"</formula1>
    </dataValidation>
    <dataValidation type="list" allowBlank="1" showInputMessage="1" showErrorMessage="1" sqref="I26:AL26" xr:uid="{C6DE8973-D2B8-4DA4-81A1-D674AAC99067}">
      <formula1>"9:30,9:45,10:00,10:15,10:30,13:30,13:45,14:00,14:15,14:30,14:45,15:00,15:15,15:30"</formula1>
    </dataValidation>
    <dataValidation type="list" allowBlank="1" showInputMessage="1" showErrorMessage="1" sqref="I17:AL17 L34:N34 R34:T34 AJ34:AL34 AD34:AF34 X34:Z34 R30:T30 X30:Z30 AD30:AF30 AJ30:AL30 L30:N30 R32:T32 X32:Z32 AD32:AF32 AJ32:AL32 L32:N32 I20:AL20" xr:uid="{77BADE2D-017B-467C-8E94-8522FA23D90E}">
      <formula1>"9:30,9:45,10:00,10:15,10:30,10:45,11:00,11:15,11:30,13:30,13:45,14:00,14:15,14:30,14:45,15:00,15:15,15:30"</formula1>
    </dataValidation>
    <dataValidation type="list" allowBlank="1" showInputMessage="1" showErrorMessage="1" sqref="E37:H38" xr:uid="{754062FB-9770-49A8-A22C-6EB3696D4741}">
      <formula1>"からあげ弁当,大盛りからあげ弁当"</formula1>
    </dataValidation>
    <dataValidation type="list" allowBlank="1" showInputMessage="1" showErrorMessage="1" sqref="E39:H40" xr:uid="{6B26F09A-AF78-42CA-9F8B-F1C87420264D}">
      <formula1>"のり弁当,大盛のり弁当"</formula1>
    </dataValidation>
    <dataValidation type="list" allowBlank="1" showInputMessage="1" showErrorMessage="1" sqref="E35:H36" xr:uid="{2D7CD56D-1A0E-451C-81C2-C3FCF387F94D}">
      <formula1>"げんき弁当,大盛げんき弁当"</formula1>
    </dataValidation>
    <dataValidation type="list" allowBlank="1" showInputMessage="1" showErrorMessage="1" sqref="I23:AL23" xr:uid="{AD98ECB1-D9A7-4C9F-9D17-AA3F366798FC}">
      <formula1>"9:30,9:45,10:00,10:15,10:30,10:45,11:00,11:15,11:30,13:30,13:45,14:00"</formula1>
    </dataValidation>
    <dataValidation type="list" imeMode="off" allowBlank="1" showInputMessage="1" showErrorMessage="1" sqref="AG28:AI28 AA28:AC28 U28:W28 O28:Q28 I28:K28 I25:K25 O25:Q25 U25:W25 AA25:AC25 AG25:AI25" xr:uid="{4D8DC214-09AA-469D-A1F1-44651AD35801}">
      <formula1>"談話室,屋外炊事場"</formula1>
    </dataValidation>
  </dataValidations>
  <hyperlinks>
    <hyperlink ref="Y7" r:id="rId1" xr:uid="{223F81E6-3263-4C87-A12D-5795F132AD67}"/>
  </hyperlinks>
  <printOptions horizontalCentered="1" verticalCentered="1"/>
  <pageMargins left="0.78740157480314965" right="0" top="0.39370078740157483" bottom="0" header="0" footer="0"/>
  <pageSetup paperSize="9" scale="59" fitToWidth="2" orientation="portrait" r:id="rId2"/>
  <colBreaks count="1" manualBreakCount="1">
    <brk id="39" max="60" man="1"/>
  </colBreaks>
  <drawing r:id="rId3"/>
  <legacyDrawing r:id="rId4"/>
  <mc:AlternateContent xmlns:mc="http://schemas.openxmlformats.org/markup-compatibility/2006">
    <mc:Choice Requires="x14">
      <controls>
        <mc:AlternateContent xmlns:mc="http://schemas.openxmlformats.org/markup-compatibility/2006">
          <mc:Choice Requires="x14">
            <control shapeId="2060" r:id="rId5" name="Check Box 12">
              <controlPr defaultSize="0" autoFill="0" autoLine="0" autoPict="0">
                <anchor moveWithCells="1">
                  <from>
                    <xdr:col>36</xdr:col>
                    <xdr:colOff>142875</xdr:colOff>
                    <xdr:row>2</xdr:row>
                    <xdr:rowOff>28575</xdr:rowOff>
                  </from>
                  <to>
                    <xdr:col>37</xdr:col>
                    <xdr:colOff>180975</xdr:colOff>
                    <xdr:row>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41FE8-6F4F-41ED-BAE5-893A0E8188CA}">
  <sheetPr codeName="Sheet3">
    <pageSetUpPr fitToPage="1"/>
  </sheetPr>
  <dimension ref="A1:DC115"/>
  <sheetViews>
    <sheetView showGridLines="0" showZeros="0" topLeftCell="A19" zoomScale="70" zoomScaleNormal="70" workbookViewId="0">
      <selection activeCell="R24" sqref="R24"/>
    </sheetView>
  </sheetViews>
  <sheetFormatPr defaultColWidth="9" defaultRowHeight="13.5"/>
  <cols>
    <col min="1" max="1" width="9" style="4"/>
    <col min="2" max="2" width="19.5" style="4" customWidth="1"/>
    <col min="3" max="3" width="7.875" style="4" customWidth="1"/>
    <col min="4" max="4" width="4.625" style="4" customWidth="1"/>
    <col min="5" max="5" width="3.875" style="4" customWidth="1"/>
    <col min="6" max="6" width="9" style="4"/>
    <col min="7" max="7" width="3.625" style="2" customWidth="1"/>
    <col min="8" max="9" width="3.625" style="4" customWidth="1"/>
    <col min="10" max="10" width="3.625" style="2" customWidth="1"/>
    <col min="11" max="12" width="3.625" style="4" customWidth="1"/>
    <col min="13" max="13" width="3.625" style="2" customWidth="1"/>
    <col min="14" max="15" width="3.625" style="4" customWidth="1"/>
    <col min="16" max="16" width="9" style="4"/>
    <col min="17" max="17" width="19.5" style="4" customWidth="1"/>
    <col min="18" max="18" width="7.875" style="4" customWidth="1"/>
    <col min="19" max="19" width="4.375" style="4" customWidth="1"/>
    <col min="20" max="20" width="3.375" style="4" customWidth="1"/>
    <col min="21" max="21" width="6.625" style="4" customWidth="1"/>
    <col min="22" max="22" width="4.375" style="4" customWidth="1"/>
    <col min="23" max="30" width="3.875" style="4" customWidth="1"/>
    <col min="31" max="31" width="8.625" style="4" customWidth="1"/>
    <col min="32" max="32" width="19.5" style="4" customWidth="1"/>
    <col min="33" max="33" width="7.875" style="4" customWidth="1"/>
    <col min="34" max="35" width="3.875" style="4" customWidth="1"/>
    <col min="36" max="36" width="8" style="4" customWidth="1"/>
    <col min="37" max="45" width="3.875" style="4" customWidth="1"/>
    <col min="46" max="46" width="8.625" style="4" customWidth="1"/>
    <col min="47" max="47" width="19.5" style="4" customWidth="1"/>
    <col min="48" max="48" width="7.875" style="4" customWidth="1"/>
    <col min="49" max="50" width="3.875" style="4" customWidth="1"/>
    <col min="51" max="51" width="8" style="4" customWidth="1"/>
    <col min="52" max="60" width="3.875" style="4" customWidth="1"/>
    <col min="61" max="61" width="8.625" style="4" customWidth="1"/>
    <col min="62" max="62" width="19.5" style="4" customWidth="1"/>
    <col min="63" max="63" width="7.875" style="4" customWidth="1"/>
    <col min="64" max="65" width="3.875" style="4" customWidth="1"/>
    <col min="66" max="66" width="8" style="4" customWidth="1"/>
    <col min="67" max="75" width="3.875" style="4" customWidth="1"/>
    <col min="76" max="77" width="9" style="4"/>
    <col min="78" max="84" width="9" style="4" customWidth="1"/>
    <col min="85" max="85" width="7.625" style="4" customWidth="1"/>
    <col min="86" max="93" width="9" style="4" customWidth="1"/>
    <col min="94" max="95" width="11.25" style="4" customWidth="1"/>
    <col min="96" max="107" width="9" style="4" customWidth="1"/>
    <col min="108" max="16384" width="9" style="4"/>
  </cols>
  <sheetData>
    <row r="1" spans="1:107" ht="38.25" customHeight="1">
      <c r="A1" s="879" t="s">
        <v>160</v>
      </c>
      <c r="B1" s="879"/>
      <c r="C1" s="879"/>
      <c r="D1" s="879"/>
      <c r="E1" s="879"/>
      <c r="F1" s="879"/>
      <c r="G1" s="879"/>
      <c r="H1" s="315"/>
      <c r="I1" s="834"/>
      <c r="J1" s="834"/>
      <c r="K1" s="834"/>
      <c r="L1" s="834"/>
      <c r="M1" s="834"/>
      <c r="N1" s="834"/>
      <c r="O1" s="834"/>
      <c r="P1" s="834"/>
      <c r="Q1" s="834"/>
      <c r="R1" s="834"/>
      <c r="S1" s="834"/>
      <c r="T1" s="834"/>
      <c r="U1" s="834"/>
      <c r="V1" s="834"/>
      <c r="W1" s="834"/>
      <c r="X1" s="834"/>
      <c r="Y1" s="834"/>
      <c r="Z1" s="834"/>
      <c r="AA1" s="834"/>
      <c r="AB1" s="834"/>
      <c r="AC1" s="834"/>
      <c r="AD1" s="834"/>
      <c r="AE1" s="834"/>
      <c r="AF1" s="834"/>
      <c r="AG1" s="834"/>
      <c r="AH1" s="834"/>
      <c r="AI1" s="834"/>
      <c r="AJ1" s="834"/>
      <c r="AK1" s="834"/>
      <c r="AL1" s="834"/>
      <c r="AM1" s="834"/>
      <c r="AN1" s="834"/>
      <c r="AO1" s="834"/>
      <c r="AP1" s="834"/>
    </row>
    <row r="2" spans="1:107" ht="39.75" customHeight="1">
      <c r="A2" s="879"/>
      <c r="B2" s="879"/>
      <c r="C2" s="879"/>
      <c r="D2" s="879"/>
      <c r="E2" s="879"/>
      <c r="F2" s="879"/>
      <c r="G2" s="879"/>
      <c r="H2" s="220"/>
      <c r="I2" s="833" t="s">
        <v>308</v>
      </c>
      <c r="J2" s="834"/>
      <c r="K2" s="834"/>
      <c r="L2" s="834"/>
      <c r="M2" s="834"/>
      <c r="N2" s="834"/>
      <c r="O2" s="834"/>
      <c r="P2" s="834"/>
      <c r="Q2" s="834"/>
      <c r="R2" s="834"/>
      <c r="S2" s="834"/>
      <c r="T2" s="834"/>
      <c r="U2" s="834"/>
      <c r="V2" s="834"/>
      <c r="W2" s="834"/>
      <c r="X2" s="834"/>
      <c r="Y2" s="834"/>
      <c r="Z2" s="834"/>
      <c r="AA2" s="834"/>
      <c r="AB2" s="834"/>
      <c r="AC2" s="834"/>
      <c r="AD2" s="834"/>
      <c r="AE2" s="834"/>
      <c r="AF2" s="834"/>
      <c r="AG2" s="834"/>
      <c r="AH2" s="834"/>
      <c r="AI2" s="834"/>
      <c r="AJ2" s="834"/>
      <c r="AK2" s="834"/>
      <c r="AL2" s="834"/>
      <c r="AM2" s="834"/>
      <c r="AN2" s="834"/>
      <c r="AO2" s="834"/>
      <c r="AP2" s="834"/>
    </row>
    <row r="3" spans="1:107" s="5" customFormat="1" ht="46.5" customHeight="1">
      <c r="A3" s="884" t="s">
        <v>318</v>
      </c>
      <c r="B3" s="884"/>
      <c r="C3" s="884"/>
      <c r="D3" s="884"/>
      <c r="E3" s="884"/>
      <c r="F3" s="884"/>
      <c r="G3" s="885"/>
      <c r="H3" s="219"/>
      <c r="I3" s="833" t="s">
        <v>307</v>
      </c>
      <c r="J3" s="834"/>
      <c r="K3" s="834"/>
      <c r="L3" s="834"/>
      <c r="M3" s="834"/>
      <c r="N3" s="834"/>
      <c r="O3" s="834"/>
      <c r="P3" s="834"/>
      <c r="Q3" s="834"/>
      <c r="R3" s="834"/>
      <c r="S3" s="834"/>
      <c r="T3" s="834"/>
      <c r="U3" s="834"/>
      <c r="V3" s="834"/>
      <c r="W3" s="834"/>
      <c r="X3" s="834"/>
      <c r="Y3" s="834"/>
      <c r="Z3" s="834"/>
      <c r="AA3" s="834"/>
      <c r="AB3" s="834"/>
      <c r="AC3" s="834"/>
      <c r="AD3" s="834"/>
      <c r="AE3" s="834"/>
      <c r="AF3" s="834"/>
      <c r="AG3" s="834"/>
      <c r="AH3" s="834"/>
      <c r="AI3" s="834"/>
      <c r="AJ3" s="834"/>
      <c r="AK3" s="834"/>
      <c r="AL3" s="834"/>
      <c r="AM3" s="834"/>
      <c r="AN3" s="834"/>
      <c r="AO3" s="834"/>
      <c r="AP3" s="834"/>
    </row>
    <row r="4" spans="1:107" s="5" customFormat="1" ht="46.5" customHeight="1" thickBot="1">
      <c r="A4" s="884"/>
      <c r="B4" s="884"/>
      <c r="C4" s="884"/>
      <c r="D4" s="884"/>
      <c r="E4" s="884"/>
      <c r="F4" s="884"/>
      <c r="G4" s="885"/>
      <c r="H4" s="316"/>
      <c r="I4" s="833" t="s">
        <v>335</v>
      </c>
      <c r="J4" s="834"/>
      <c r="K4" s="834"/>
      <c r="L4" s="834"/>
      <c r="M4" s="834"/>
      <c r="N4" s="834"/>
      <c r="O4" s="834"/>
      <c r="P4" s="834"/>
      <c r="Q4" s="834"/>
      <c r="R4" s="834"/>
      <c r="S4" s="834"/>
      <c r="T4" s="834"/>
      <c r="U4" s="834"/>
      <c r="V4" s="834"/>
      <c r="W4" s="834"/>
      <c r="X4" s="834"/>
      <c r="Y4" s="834"/>
      <c r="Z4" s="834"/>
      <c r="AA4" s="834"/>
      <c r="AB4" s="834"/>
      <c r="AC4" s="834"/>
      <c r="AD4" s="834"/>
      <c r="AE4" s="834"/>
      <c r="AF4" s="834"/>
      <c r="AG4" s="834"/>
      <c r="AH4" s="834"/>
      <c r="AI4" s="834"/>
      <c r="AJ4" s="834"/>
      <c r="AK4" s="834"/>
      <c r="AL4" s="834"/>
      <c r="AM4" s="834"/>
      <c r="AN4" s="834"/>
      <c r="AO4" s="834"/>
      <c r="AP4" s="834"/>
    </row>
    <row r="5" spans="1:107" s="3" customFormat="1" ht="31.5" customHeight="1" thickBot="1">
      <c r="A5" s="837" t="s">
        <v>58</v>
      </c>
      <c r="B5" s="838"/>
      <c r="C5" s="838"/>
      <c r="D5" s="838"/>
      <c r="E5" s="838"/>
      <c r="F5" s="838"/>
      <c r="G5" s="838"/>
      <c r="H5" s="838"/>
      <c r="I5" s="838"/>
      <c r="J5" s="838"/>
      <c r="K5" s="838"/>
      <c r="L5" s="838"/>
      <c r="M5" s="838"/>
      <c r="N5" s="838"/>
      <c r="O5" s="839"/>
      <c r="P5" s="837" t="s">
        <v>59</v>
      </c>
      <c r="Q5" s="838"/>
      <c r="R5" s="838"/>
      <c r="S5" s="838"/>
      <c r="T5" s="838"/>
      <c r="U5" s="838"/>
      <c r="V5" s="838"/>
      <c r="W5" s="838"/>
      <c r="X5" s="838"/>
      <c r="Y5" s="838"/>
      <c r="Z5" s="838"/>
      <c r="AA5" s="838"/>
      <c r="AB5" s="838"/>
      <c r="AC5" s="838"/>
      <c r="AD5" s="838"/>
      <c r="AE5" s="837" t="s">
        <v>60</v>
      </c>
      <c r="AF5" s="838"/>
      <c r="AG5" s="838"/>
      <c r="AH5" s="838"/>
      <c r="AI5" s="838"/>
      <c r="AJ5" s="838"/>
      <c r="AK5" s="838"/>
      <c r="AL5" s="838"/>
      <c r="AM5" s="838"/>
      <c r="AN5" s="838"/>
      <c r="AO5" s="838"/>
      <c r="AP5" s="838"/>
      <c r="AQ5" s="838"/>
      <c r="AR5" s="838"/>
      <c r="AS5" s="839"/>
      <c r="AT5" s="837" t="s">
        <v>108</v>
      </c>
      <c r="AU5" s="838"/>
      <c r="AV5" s="838"/>
      <c r="AW5" s="838"/>
      <c r="AX5" s="838"/>
      <c r="AY5" s="838"/>
      <c r="AZ5" s="838"/>
      <c r="BA5" s="838"/>
      <c r="BB5" s="838"/>
      <c r="BC5" s="838"/>
      <c r="BD5" s="838"/>
      <c r="BE5" s="838"/>
      <c r="BF5" s="838"/>
      <c r="BG5" s="838"/>
      <c r="BH5" s="839"/>
      <c r="BI5" s="837" t="s">
        <v>113</v>
      </c>
      <c r="BJ5" s="838"/>
      <c r="BK5" s="838"/>
      <c r="BL5" s="838"/>
      <c r="BM5" s="838"/>
      <c r="BN5" s="838"/>
      <c r="BO5" s="838"/>
      <c r="BP5" s="838"/>
      <c r="BQ5" s="838"/>
      <c r="BR5" s="838"/>
      <c r="BS5" s="838"/>
      <c r="BT5" s="838"/>
      <c r="BU5" s="838"/>
      <c r="BV5" s="838"/>
      <c r="BW5" s="839"/>
    </row>
    <row r="6" spans="1:107" ht="24.75" customHeight="1">
      <c r="A6" s="860" t="s">
        <v>15</v>
      </c>
      <c r="B6" s="861"/>
      <c r="C6" s="172" t="s">
        <v>74</v>
      </c>
      <c r="D6" s="861" t="s">
        <v>356</v>
      </c>
      <c r="E6" s="861"/>
      <c r="F6" s="869" t="s">
        <v>17</v>
      </c>
      <c r="G6" s="870"/>
      <c r="H6" s="870"/>
      <c r="I6" s="870"/>
      <c r="J6" s="870"/>
      <c r="K6" s="870"/>
      <c r="L6" s="870"/>
      <c r="M6" s="870"/>
      <c r="N6" s="870"/>
      <c r="O6" s="871"/>
      <c r="P6" s="849" t="s">
        <v>15</v>
      </c>
      <c r="Q6" s="840"/>
      <c r="R6" s="24" t="s">
        <v>74</v>
      </c>
      <c r="S6" s="840" t="s">
        <v>356</v>
      </c>
      <c r="T6" s="840"/>
      <c r="U6" s="841" t="s">
        <v>17</v>
      </c>
      <c r="V6" s="827"/>
      <c r="W6" s="827"/>
      <c r="X6" s="827"/>
      <c r="Y6" s="827"/>
      <c r="Z6" s="827"/>
      <c r="AA6" s="827"/>
      <c r="AB6" s="827"/>
      <c r="AC6" s="827"/>
      <c r="AD6" s="827"/>
      <c r="AE6" s="788" t="s">
        <v>15</v>
      </c>
      <c r="AF6" s="840"/>
      <c r="AG6" s="24" t="s">
        <v>74</v>
      </c>
      <c r="AH6" s="840" t="s">
        <v>16</v>
      </c>
      <c r="AI6" s="840"/>
      <c r="AJ6" s="841" t="s">
        <v>17</v>
      </c>
      <c r="AK6" s="827"/>
      <c r="AL6" s="827"/>
      <c r="AM6" s="827"/>
      <c r="AN6" s="827"/>
      <c r="AO6" s="827"/>
      <c r="AP6" s="827"/>
      <c r="AQ6" s="827"/>
      <c r="AR6" s="827"/>
      <c r="AS6" s="828"/>
      <c r="AT6" s="788" t="s">
        <v>15</v>
      </c>
      <c r="AU6" s="840"/>
      <c r="AV6" s="24" t="s">
        <v>74</v>
      </c>
      <c r="AW6" s="840" t="s">
        <v>16</v>
      </c>
      <c r="AX6" s="840"/>
      <c r="AY6" s="841" t="s">
        <v>17</v>
      </c>
      <c r="AZ6" s="827"/>
      <c r="BA6" s="827"/>
      <c r="BB6" s="827"/>
      <c r="BC6" s="827"/>
      <c r="BD6" s="827"/>
      <c r="BE6" s="827"/>
      <c r="BF6" s="827"/>
      <c r="BG6" s="827"/>
      <c r="BH6" s="828"/>
      <c r="BI6" s="788" t="s">
        <v>15</v>
      </c>
      <c r="BJ6" s="840"/>
      <c r="BK6" s="24" t="s">
        <v>74</v>
      </c>
      <c r="BL6" s="840" t="s">
        <v>16</v>
      </c>
      <c r="BM6" s="840"/>
      <c r="BN6" s="841" t="s">
        <v>17</v>
      </c>
      <c r="BO6" s="827"/>
      <c r="BP6" s="827"/>
      <c r="BQ6" s="827"/>
      <c r="BR6" s="827"/>
      <c r="BS6" s="827"/>
      <c r="BT6" s="827"/>
      <c r="BU6" s="827"/>
      <c r="BV6" s="827"/>
      <c r="BW6" s="828"/>
    </row>
    <row r="7" spans="1:107" ht="24.75" customHeight="1">
      <c r="A7" s="786" t="s">
        <v>300</v>
      </c>
      <c r="B7" s="24" t="s">
        <v>301</v>
      </c>
      <c r="C7" s="221" t="str">
        <f>IF(COUNTIF($BZ$15:$BZ$19,A$5)=0,"",IF(D7&lt;1,"",$CM$12))</f>
        <v/>
      </c>
      <c r="D7" s="808">
        <f>_xlfn.XLOOKUP(A$5,$BZ$15:$BZ$19,$CM$15:$CM$19,"",0,1)</f>
        <v>0</v>
      </c>
      <c r="E7" s="809"/>
      <c r="F7" s="237"/>
      <c r="G7" s="238"/>
      <c r="H7" s="883"/>
      <c r="I7" s="883"/>
      <c r="J7" s="883"/>
      <c r="K7" s="881"/>
      <c r="L7" s="881"/>
      <c r="M7" s="881"/>
      <c r="N7" s="881"/>
      <c r="O7" s="882"/>
      <c r="P7" s="786" t="s">
        <v>300</v>
      </c>
      <c r="Q7" s="24" t="s">
        <v>301</v>
      </c>
      <c r="R7" s="233" t="str">
        <f>IF(COUNTIF($BZ$15:$BZ$19,P$5)=0,"",IF(S7&lt;1,"",$CM$12))</f>
        <v/>
      </c>
      <c r="S7" s="862" t="str">
        <f>_xlfn.XLOOKUP(P$5,$BZ$15:$BZ$19,$CM$15:$CM$19,"",0,1)</f>
        <v/>
      </c>
      <c r="T7" s="863"/>
      <c r="U7" s="241"/>
      <c r="V7" s="238" t="s">
        <v>316</v>
      </c>
      <c r="W7" s="880"/>
      <c r="X7" s="880"/>
      <c r="Y7" s="880"/>
      <c r="Z7" s="881" t="s">
        <v>317</v>
      </c>
      <c r="AA7" s="881"/>
      <c r="AB7" s="881"/>
      <c r="AC7" s="881"/>
      <c r="AD7" s="882"/>
      <c r="AE7" s="786" t="s">
        <v>300</v>
      </c>
      <c r="AF7" s="24" t="s">
        <v>301</v>
      </c>
      <c r="AG7" s="233" t="str">
        <f>IF(COUNTIF($BZ$15:$BZ$19,AE$5)=0,"",IF(AH7&lt;1,"",$CM$12))</f>
        <v/>
      </c>
      <c r="AH7" s="862" t="str">
        <f>_xlfn.XLOOKUP(AE$5,$BZ$15:$BZ$19,$CM$15:$CM$19,"",0,1)</f>
        <v/>
      </c>
      <c r="AI7" s="863"/>
      <c r="AJ7" s="241"/>
      <c r="AK7" s="238" t="s">
        <v>316</v>
      </c>
      <c r="AL7" s="880"/>
      <c r="AM7" s="880"/>
      <c r="AN7" s="880"/>
      <c r="AO7" s="881" t="s">
        <v>317</v>
      </c>
      <c r="AP7" s="881"/>
      <c r="AQ7" s="881"/>
      <c r="AR7" s="881"/>
      <c r="AS7" s="882"/>
      <c r="AT7" s="786" t="s">
        <v>300</v>
      </c>
      <c r="AU7" s="24" t="s">
        <v>301</v>
      </c>
      <c r="AV7" s="233" t="str">
        <f>IF(COUNTIF($BZ$15:$BZ$19,AT$5)=0,"",IF(AW7&lt;1,"",$CM$12))</f>
        <v/>
      </c>
      <c r="AW7" s="862" t="str">
        <f>_xlfn.XLOOKUP(AT$5,$BZ$15:$BZ$19,$CM$15:$CM$19,"",0,1)</f>
        <v/>
      </c>
      <c r="AX7" s="863"/>
      <c r="AY7" s="241"/>
      <c r="AZ7" s="238" t="s">
        <v>316</v>
      </c>
      <c r="BA7" s="880"/>
      <c r="BB7" s="880"/>
      <c r="BC7" s="880"/>
      <c r="BD7" s="881" t="s">
        <v>317</v>
      </c>
      <c r="BE7" s="881"/>
      <c r="BF7" s="881"/>
      <c r="BG7" s="881"/>
      <c r="BH7" s="882"/>
      <c r="BI7" s="786" t="s">
        <v>300</v>
      </c>
      <c r="BJ7" s="24" t="s">
        <v>301</v>
      </c>
      <c r="BK7" s="233" t="str">
        <f>IF(COUNTIF($BZ$15:$BZ$19,BI$5)=0,"",IF(BL7&lt;1,"",$CM$12))</f>
        <v/>
      </c>
      <c r="BL7" s="862" t="str">
        <f>_xlfn.XLOOKUP(BI$5,$BZ$15:$BZ$19,$CM$15:$CM$19,"",0,1)</f>
        <v/>
      </c>
      <c r="BM7" s="863"/>
      <c r="BN7" s="241"/>
      <c r="BO7" s="238" t="s">
        <v>316</v>
      </c>
      <c r="BP7" s="880"/>
      <c r="BQ7" s="880"/>
      <c r="BR7" s="880"/>
      <c r="BS7" s="881" t="s">
        <v>317</v>
      </c>
      <c r="BT7" s="881"/>
      <c r="BU7" s="881"/>
      <c r="BV7" s="881"/>
      <c r="BW7" s="882"/>
    </row>
    <row r="8" spans="1:107" ht="24.75" customHeight="1">
      <c r="A8" s="787"/>
      <c r="B8" s="24" t="s">
        <v>302</v>
      </c>
      <c r="C8" s="233" t="str">
        <f>IF(COUNTIF($BZ$15:$BZ$19,A$5)=0,"",IF(D8&lt;1,"",$CN$12))</f>
        <v/>
      </c>
      <c r="D8" s="862">
        <f>IF(COUNTIF($BZ$15:$BZ$19,A$5)=0,"",_xlfn.XLOOKUP(A$5,$BZ$15:$BZ$19,$CN$15:$CN$19,"",0,1))</f>
        <v>0</v>
      </c>
      <c r="E8" s="863"/>
      <c r="F8" s="241"/>
      <c r="G8" s="238" t="s">
        <v>316</v>
      </c>
      <c r="H8" s="880"/>
      <c r="I8" s="880"/>
      <c r="J8" s="880"/>
      <c r="K8" s="881" t="s">
        <v>317</v>
      </c>
      <c r="L8" s="881"/>
      <c r="M8" s="881"/>
      <c r="N8" s="881"/>
      <c r="O8" s="882"/>
      <c r="P8" s="787"/>
      <c r="Q8" s="24" t="s">
        <v>302</v>
      </c>
      <c r="R8" s="233" t="str">
        <f>IF(COUNTIF($BZ$15:$BZ$19,P$5)=0,"",IF(S8&lt;1,"",$CN$12))</f>
        <v/>
      </c>
      <c r="S8" s="862" t="str">
        <f>IF(COUNTIF($BZ$15:$BZ$19,P$5)=0,"",_xlfn.XLOOKUP(P$5,$BZ$15:$BZ$19,$CN$15:$CN$19,"",0,1))</f>
        <v/>
      </c>
      <c r="T8" s="863"/>
      <c r="U8" s="241"/>
      <c r="V8" s="238" t="s">
        <v>316</v>
      </c>
      <c r="W8" s="880"/>
      <c r="X8" s="880"/>
      <c r="Y8" s="880"/>
      <c r="Z8" s="881" t="s">
        <v>317</v>
      </c>
      <c r="AA8" s="881"/>
      <c r="AB8" s="881"/>
      <c r="AC8" s="881"/>
      <c r="AD8" s="882"/>
      <c r="AE8" s="787"/>
      <c r="AF8" s="24" t="s">
        <v>302</v>
      </c>
      <c r="AG8" s="233" t="str">
        <f>IF(COUNTIF($BZ$15:$BZ$19,AE$5)=0,"",IF(AH8&lt;1,"",$CN$12))</f>
        <v/>
      </c>
      <c r="AH8" s="862" t="str">
        <f>IF(COUNTIF($BZ$15:$BZ$19,AE$5)=0,"",_xlfn.XLOOKUP(AE$5,$BZ$15:$BZ$19,$CN$15:$CN$19,"",0,1))</f>
        <v/>
      </c>
      <c r="AI8" s="863"/>
      <c r="AJ8" s="241"/>
      <c r="AK8" s="238" t="s">
        <v>316</v>
      </c>
      <c r="AL8" s="880"/>
      <c r="AM8" s="880"/>
      <c r="AN8" s="880"/>
      <c r="AO8" s="881" t="s">
        <v>317</v>
      </c>
      <c r="AP8" s="881"/>
      <c r="AQ8" s="881"/>
      <c r="AR8" s="881"/>
      <c r="AS8" s="882"/>
      <c r="AT8" s="787"/>
      <c r="AU8" s="24" t="s">
        <v>302</v>
      </c>
      <c r="AV8" s="233" t="str">
        <f>IF(COUNTIF($BZ$15:$BZ$19,AT$5)=0,"",IF(AW8&lt;1,"",$CN$12))</f>
        <v/>
      </c>
      <c r="AW8" s="862" t="str">
        <f>IF(COUNTIF($BZ$15:$BZ$19,AT$5)=0,"",_xlfn.XLOOKUP(AT$5,$BZ$15:$BZ$19,$CN$15:$CN$19,"",0,1))</f>
        <v/>
      </c>
      <c r="AX8" s="863"/>
      <c r="AY8" s="241"/>
      <c r="AZ8" s="238" t="s">
        <v>316</v>
      </c>
      <c r="BA8" s="880"/>
      <c r="BB8" s="880"/>
      <c r="BC8" s="880"/>
      <c r="BD8" s="881" t="s">
        <v>317</v>
      </c>
      <c r="BE8" s="881"/>
      <c r="BF8" s="881"/>
      <c r="BG8" s="881"/>
      <c r="BH8" s="882"/>
      <c r="BI8" s="787"/>
      <c r="BJ8" s="24" t="s">
        <v>302</v>
      </c>
      <c r="BK8" s="233" t="str">
        <f>IF(COUNTIF($BZ$15:$BZ$19,BI$5)=0,"",IF(BL8&lt;1,"",$CN$12))</f>
        <v/>
      </c>
      <c r="BL8" s="862" t="str">
        <f>IF(COUNTIF($BZ$15:$BZ$19,BI$5)=0,"",_xlfn.XLOOKUP(BI$5,$BZ$15:$BZ$19,$CN$15:$CN$19,"",0,1))</f>
        <v/>
      </c>
      <c r="BM8" s="863"/>
      <c r="BN8" s="241"/>
      <c r="BO8" s="238" t="s">
        <v>316</v>
      </c>
      <c r="BP8" s="880"/>
      <c r="BQ8" s="880"/>
      <c r="BR8" s="880"/>
      <c r="BS8" s="881" t="s">
        <v>317</v>
      </c>
      <c r="BT8" s="881"/>
      <c r="BU8" s="881"/>
      <c r="BV8" s="881"/>
      <c r="BW8" s="882"/>
    </row>
    <row r="9" spans="1:107" ht="24.75" customHeight="1">
      <c r="A9" s="787"/>
      <c r="B9" s="24" t="s">
        <v>303</v>
      </c>
      <c r="C9" s="233" t="str">
        <f>IF(COUNTIF($BZ$15:$BZ$19,A$5)=0,"",IF(D9&lt;1,"",$CO$12))</f>
        <v/>
      </c>
      <c r="D9" s="862">
        <f>IF(COUNTIF($BZ$15:$BZ$19,A$5)=0,"",_xlfn.XLOOKUP(A$5,$BZ$15:$BZ$19,$CO$15:$CO$19,"",0,1))</f>
        <v>0</v>
      </c>
      <c r="E9" s="863"/>
      <c r="F9" s="241"/>
      <c r="G9" s="238" t="s">
        <v>316</v>
      </c>
      <c r="H9" s="880"/>
      <c r="I9" s="880"/>
      <c r="J9" s="880"/>
      <c r="K9" s="881" t="s">
        <v>317</v>
      </c>
      <c r="L9" s="881"/>
      <c r="M9" s="881"/>
      <c r="N9" s="881"/>
      <c r="O9" s="882"/>
      <c r="P9" s="787"/>
      <c r="Q9" s="24" t="s">
        <v>303</v>
      </c>
      <c r="R9" s="221" t="str">
        <f>IF(COUNTIF($BZ$15:$BZ$19,P$5)=0,"",IF(S9&lt;1,"",$CO$12))</f>
        <v/>
      </c>
      <c r="S9" s="808" t="str">
        <f>IF(COUNTIF($BZ$15:$BZ$19,P$5)=0,"",_xlfn.XLOOKUP(P$5,$BZ$15:$BZ$19,$CO$15:$CO$19,"",0,1))</f>
        <v/>
      </c>
      <c r="T9" s="809"/>
      <c r="U9" s="241"/>
      <c r="V9" s="238" t="s">
        <v>316</v>
      </c>
      <c r="W9" s="880"/>
      <c r="X9" s="880"/>
      <c r="Y9" s="880"/>
      <c r="Z9" s="881" t="s">
        <v>317</v>
      </c>
      <c r="AA9" s="881"/>
      <c r="AB9" s="881"/>
      <c r="AC9" s="881"/>
      <c r="AD9" s="882"/>
      <c r="AE9" s="787"/>
      <c r="AF9" s="24" t="s">
        <v>303</v>
      </c>
      <c r="AG9" s="233" t="str">
        <f>IF(COUNTIF($BZ$15:$BZ$19,AE$5)=0,"",IF(AH9&lt;1,"",$CO$12))</f>
        <v/>
      </c>
      <c r="AH9" s="862" t="str">
        <f>IF(COUNTIF($BZ$15:$BZ$19,AE$5)=0,"",_xlfn.XLOOKUP(AE$5,$BZ$15:$BZ$19,$CO$15:$CO$19,"",0,1))</f>
        <v/>
      </c>
      <c r="AI9" s="863"/>
      <c r="AJ9" s="241"/>
      <c r="AK9" s="238" t="s">
        <v>316</v>
      </c>
      <c r="AL9" s="880"/>
      <c r="AM9" s="880"/>
      <c r="AN9" s="880"/>
      <c r="AO9" s="881" t="s">
        <v>317</v>
      </c>
      <c r="AP9" s="881"/>
      <c r="AQ9" s="881"/>
      <c r="AR9" s="881"/>
      <c r="AS9" s="882"/>
      <c r="AT9" s="787"/>
      <c r="AU9" s="24" t="s">
        <v>303</v>
      </c>
      <c r="AV9" s="233" t="str">
        <f>IF(COUNTIF($BZ$15:$BZ$19,AT$5)=0,"",IF(AW9&lt;1,"",$CO$12))</f>
        <v/>
      </c>
      <c r="AW9" s="862" t="str">
        <f>IF(COUNTIF($BZ$15:$BZ$19,AT$5)=0,"",_xlfn.XLOOKUP(AT$5,$BZ$15:$BZ$19,$CO$15:$CO$19,"",0,1))</f>
        <v/>
      </c>
      <c r="AX9" s="863"/>
      <c r="AY9" s="241"/>
      <c r="AZ9" s="238" t="s">
        <v>316</v>
      </c>
      <c r="BA9" s="880"/>
      <c r="BB9" s="880"/>
      <c r="BC9" s="880"/>
      <c r="BD9" s="881" t="s">
        <v>317</v>
      </c>
      <c r="BE9" s="881"/>
      <c r="BF9" s="881"/>
      <c r="BG9" s="881"/>
      <c r="BH9" s="882"/>
      <c r="BI9" s="787"/>
      <c r="BJ9" s="24" t="s">
        <v>303</v>
      </c>
      <c r="BK9" s="233" t="str">
        <f>IF(COUNTIF($BZ$15:$BZ$19,BI$5)=0,"",IF(BL9&lt;1,"",$CO$12))</f>
        <v/>
      </c>
      <c r="BL9" s="862" t="str">
        <f>IF(COUNTIF($BZ$15:$BZ$19,BI$5)=0,"",_xlfn.XLOOKUP(BI$5,$BZ$15:$BZ$19,$CO$15:$CO$19,"",0,1))</f>
        <v/>
      </c>
      <c r="BM9" s="863"/>
      <c r="BN9" s="241"/>
      <c r="BO9" s="238" t="s">
        <v>316</v>
      </c>
      <c r="BP9" s="880"/>
      <c r="BQ9" s="880"/>
      <c r="BR9" s="880"/>
      <c r="BS9" s="881" t="s">
        <v>317</v>
      </c>
      <c r="BT9" s="881"/>
      <c r="BU9" s="881"/>
      <c r="BV9" s="881"/>
      <c r="BW9" s="882"/>
    </row>
    <row r="10" spans="1:107" ht="24.75" customHeight="1">
      <c r="A10" s="787"/>
      <c r="B10" s="24" t="s">
        <v>304</v>
      </c>
      <c r="C10" s="874" t="str">
        <f>IF(COUNTIF($BZ$15:$BZ$19,A$5)=0,"",_xlfn.XLOOKUP(A$5,$BZ$15:$BZ$19,$CP$15:$CP$19,"",0,1))</f>
        <v/>
      </c>
      <c r="D10" s="875"/>
      <c r="E10" s="875"/>
      <c r="F10" s="875"/>
      <c r="G10" s="875"/>
      <c r="H10" s="875"/>
      <c r="I10" s="875"/>
      <c r="J10" s="875"/>
      <c r="K10" s="875"/>
      <c r="L10" s="875"/>
      <c r="M10" s="875"/>
      <c r="N10" s="875"/>
      <c r="O10" s="876"/>
      <c r="P10" s="787"/>
      <c r="Q10" s="24" t="s">
        <v>304</v>
      </c>
      <c r="R10" s="874" t="str">
        <f>IF(COUNTIF($BZ$15:$BZ$19,P$5)=0,"",_xlfn.XLOOKUP(P$5,$BZ$15:$BZ$19,$CP$15:$CP$19,"",0,1))</f>
        <v/>
      </c>
      <c r="S10" s="875"/>
      <c r="T10" s="875"/>
      <c r="U10" s="875"/>
      <c r="V10" s="875"/>
      <c r="W10" s="875"/>
      <c r="X10" s="875"/>
      <c r="Y10" s="875"/>
      <c r="Z10" s="875"/>
      <c r="AA10" s="875"/>
      <c r="AB10" s="875"/>
      <c r="AC10" s="875"/>
      <c r="AD10" s="876"/>
      <c r="AE10" s="787"/>
      <c r="AF10" s="24" t="s">
        <v>304</v>
      </c>
      <c r="AG10" s="874" t="str">
        <f>IF(COUNTIF($BZ$15:$BZ$19,AE$5)=0,"",_xlfn.XLOOKUP(AE$5,$BZ$15:$BZ$19,$CP$15:$CP$19,"",0,1))</f>
        <v/>
      </c>
      <c r="AH10" s="875"/>
      <c r="AI10" s="875"/>
      <c r="AJ10" s="875"/>
      <c r="AK10" s="875"/>
      <c r="AL10" s="875"/>
      <c r="AM10" s="875"/>
      <c r="AN10" s="875"/>
      <c r="AO10" s="875"/>
      <c r="AP10" s="875"/>
      <c r="AQ10" s="875"/>
      <c r="AR10" s="875"/>
      <c r="AS10" s="876"/>
      <c r="AT10" s="787"/>
      <c r="AU10" s="24" t="s">
        <v>304</v>
      </c>
      <c r="AV10" s="874" t="str">
        <f>IF(COUNTIF($BZ$15:$BZ$19,AT$5)=0,"",_xlfn.XLOOKUP(AT$5,$BZ$15:$BZ$19,$CP$15:$CP$19,"",0,1))</f>
        <v/>
      </c>
      <c r="AW10" s="875"/>
      <c r="AX10" s="875"/>
      <c r="AY10" s="875"/>
      <c r="AZ10" s="875"/>
      <c r="BA10" s="875"/>
      <c r="BB10" s="875"/>
      <c r="BC10" s="875"/>
      <c r="BD10" s="875"/>
      <c r="BE10" s="875"/>
      <c r="BF10" s="875"/>
      <c r="BG10" s="875"/>
      <c r="BH10" s="876"/>
      <c r="BI10" s="787"/>
      <c r="BJ10" s="24" t="s">
        <v>304</v>
      </c>
      <c r="BK10" s="874" t="str">
        <f>IF(COUNTIF($BZ$15:$BZ$19,BI$5)=0,"",_xlfn.XLOOKUP(BI$5,$BZ$15:$BZ$19,$CP$15:$CP$19,"",0,1))</f>
        <v/>
      </c>
      <c r="BL10" s="875"/>
      <c r="BM10" s="875"/>
      <c r="BN10" s="875"/>
      <c r="BO10" s="875"/>
      <c r="BP10" s="875"/>
      <c r="BQ10" s="875"/>
      <c r="BR10" s="875"/>
      <c r="BS10" s="875"/>
      <c r="BT10" s="875"/>
      <c r="BU10" s="875"/>
      <c r="BV10" s="875"/>
      <c r="BW10" s="876"/>
    </row>
    <row r="11" spans="1:107" ht="24.75" customHeight="1">
      <c r="A11" s="788"/>
      <c r="B11" s="24" t="s">
        <v>340</v>
      </c>
      <c r="C11" s="874" t="str">
        <f>IF(COUNTIF($BZ$15:$BZ$19,A$5)=0,"",_xlfn.XLOOKUP(A$5,$BZ$15:$BZ$19,$CQ$15:$CQ$19,"",0,1))</f>
        <v/>
      </c>
      <c r="D11" s="875"/>
      <c r="E11" s="875"/>
      <c r="F11" s="875"/>
      <c r="G11" s="875"/>
      <c r="H11" s="875"/>
      <c r="I11" s="875"/>
      <c r="J11" s="875"/>
      <c r="K11" s="875"/>
      <c r="L11" s="875"/>
      <c r="M11" s="875"/>
      <c r="N11" s="875"/>
      <c r="O11" s="876"/>
      <c r="P11" s="788"/>
      <c r="Q11" s="24" t="s">
        <v>340</v>
      </c>
      <c r="R11" s="874" t="str">
        <f>IF(COUNTIF($BZ$15:$BZ$19,P$5)=0,"",_xlfn.XLOOKUP(P$5,$BZ$15:$BZ$19,$CQ$15:$CQ$19,"",0,1))</f>
        <v/>
      </c>
      <c r="S11" s="875"/>
      <c r="T11" s="875"/>
      <c r="U11" s="875"/>
      <c r="V11" s="875"/>
      <c r="W11" s="875"/>
      <c r="X11" s="875"/>
      <c r="Y11" s="875"/>
      <c r="Z11" s="875"/>
      <c r="AA11" s="875"/>
      <c r="AB11" s="875"/>
      <c r="AC11" s="875"/>
      <c r="AD11" s="876"/>
      <c r="AE11" s="788"/>
      <c r="AF11" s="24" t="s">
        <v>340</v>
      </c>
      <c r="AG11" s="874" t="str">
        <f>IF(COUNTIF($BZ$15:$BZ$19,AE$5)=0,"",_xlfn.XLOOKUP(AE$5,$BZ$15:$BZ$19,$CQ$15:$CQ$19,"",0,1))</f>
        <v/>
      </c>
      <c r="AH11" s="875"/>
      <c r="AI11" s="875"/>
      <c r="AJ11" s="875"/>
      <c r="AK11" s="875"/>
      <c r="AL11" s="875"/>
      <c r="AM11" s="875"/>
      <c r="AN11" s="875"/>
      <c r="AO11" s="875"/>
      <c r="AP11" s="875"/>
      <c r="AQ11" s="875"/>
      <c r="AR11" s="875"/>
      <c r="AS11" s="876"/>
      <c r="AT11" s="788"/>
      <c r="AU11" s="24" t="s">
        <v>340</v>
      </c>
      <c r="AV11" s="874" t="str">
        <f>IF(COUNTIF($BZ$15:$BZ$19,AT$5)=0,"",_xlfn.XLOOKUP(AT$5,$BZ$15:$BZ$19,$CQ$15:$CQ$19,"",0,1))</f>
        <v/>
      </c>
      <c r="AW11" s="875"/>
      <c r="AX11" s="875"/>
      <c r="AY11" s="875"/>
      <c r="AZ11" s="875"/>
      <c r="BA11" s="875"/>
      <c r="BB11" s="875"/>
      <c r="BC11" s="875"/>
      <c r="BD11" s="875"/>
      <c r="BE11" s="875"/>
      <c r="BF11" s="875"/>
      <c r="BG11" s="875"/>
      <c r="BH11" s="876"/>
      <c r="BI11" s="788"/>
      <c r="BJ11" s="24" t="s">
        <v>340</v>
      </c>
      <c r="BK11" s="874" t="str">
        <f>IF(COUNTIF($BZ$15:$BZ$19,BI$5)=0,"",_xlfn.XLOOKUP(BI$5,$BZ$15:$BZ$19,$CQ$15:$CQ$19,"",0,1))</f>
        <v/>
      </c>
      <c r="BL11" s="875"/>
      <c r="BM11" s="875"/>
      <c r="BN11" s="875"/>
      <c r="BO11" s="875"/>
      <c r="BP11" s="875"/>
      <c r="BQ11" s="875"/>
      <c r="BR11" s="875"/>
      <c r="BS11" s="875"/>
      <c r="BT11" s="875"/>
      <c r="BU11" s="875"/>
      <c r="BV11" s="875"/>
      <c r="BW11" s="876"/>
    </row>
    <row r="12" spans="1:107" ht="24.75" customHeight="1">
      <c r="A12" s="786" t="s">
        <v>114</v>
      </c>
      <c r="B12" s="23" t="s">
        <v>62</v>
      </c>
      <c r="C12" s="150"/>
      <c r="D12" s="808"/>
      <c r="E12" s="809"/>
      <c r="F12" s="799" t="s">
        <v>263</v>
      </c>
      <c r="G12" s="807"/>
      <c r="H12" s="807"/>
      <c r="I12" s="800"/>
      <c r="J12" s="842"/>
      <c r="K12" s="843"/>
      <c r="L12" s="843"/>
      <c r="M12" s="843"/>
      <c r="N12" s="843"/>
      <c r="O12" s="844"/>
      <c r="P12" s="809" t="s">
        <v>115</v>
      </c>
      <c r="Q12" s="23" t="s">
        <v>63</v>
      </c>
      <c r="R12" s="150"/>
      <c r="S12" s="232"/>
      <c r="T12" s="175"/>
      <c r="U12" s="799" t="s">
        <v>268</v>
      </c>
      <c r="V12" s="807"/>
      <c r="W12" s="807"/>
      <c r="X12" s="800"/>
      <c r="Y12" s="845"/>
      <c r="Z12" s="846"/>
      <c r="AA12" s="846"/>
      <c r="AB12" s="846"/>
      <c r="AC12" s="846"/>
      <c r="AD12" s="847"/>
      <c r="AE12" s="820"/>
      <c r="AF12" s="821"/>
      <c r="AG12" s="821"/>
      <c r="AH12" s="821"/>
      <c r="AI12" s="821"/>
      <c r="AJ12" s="821"/>
      <c r="AK12" s="821"/>
      <c r="AL12" s="821"/>
      <c r="AM12" s="821"/>
      <c r="AN12" s="821"/>
      <c r="AO12" s="821"/>
      <c r="AP12" s="821"/>
      <c r="AQ12" s="821"/>
      <c r="AR12" s="821"/>
      <c r="AS12" s="822"/>
      <c r="AT12" s="820"/>
      <c r="AU12" s="821"/>
      <c r="AV12" s="821"/>
      <c r="AW12" s="821"/>
      <c r="AX12" s="821"/>
      <c r="AY12" s="821"/>
      <c r="AZ12" s="821"/>
      <c r="BA12" s="821"/>
      <c r="BB12" s="821"/>
      <c r="BC12" s="821"/>
      <c r="BD12" s="821"/>
      <c r="BE12" s="821"/>
      <c r="BF12" s="821"/>
      <c r="BG12" s="821"/>
      <c r="BH12" s="822"/>
      <c r="BI12" s="820"/>
      <c r="BJ12" s="821"/>
      <c r="BK12" s="821"/>
      <c r="BL12" s="821"/>
      <c r="BM12" s="821"/>
      <c r="BN12" s="821"/>
      <c r="BO12" s="821"/>
      <c r="BP12" s="821"/>
      <c r="BQ12" s="821"/>
      <c r="BR12" s="821"/>
      <c r="BS12" s="821"/>
      <c r="BT12" s="821"/>
      <c r="BU12" s="821"/>
      <c r="BV12" s="821"/>
      <c r="BW12" s="822"/>
      <c r="CM12" s="218">
        <v>0.29166666666666669</v>
      </c>
      <c r="CN12" s="218">
        <v>0.5</v>
      </c>
      <c r="CO12" s="218">
        <v>0.72916666666666663</v>
      </c>
    </row>
    <row r="13" spans="1:107" ht="27">
      <c r="A13" s="787"/>
      <c r="B13" s="178" t="s">
        <v>287</v>
      </c>
      <c r="C13" s="150"/>
      <c r="D13" s="171"/>
      <c r="E13" s="165" t="s">
        <v>262</v>
      </c>
      <c r="F13" s="841" t="s">
        <v>267</v>
      </c>
      <c r="G13" s="827"/>
      <c r="H13" s="827"/>
      <c r="I13" s="849"/>
      <c r="J13" s="810"/>
      <c r="K13" s="811"/>
      <c r="L13" s="811"/>
      <c r="M13" s="811"/>
      <c r="N13" s="811"/>
      <c r="O13" s="812"/>
      <c r="P13" s="848"/>
      <c r="Q13" s="178" t="s">
        <v>286</v>
      </c>
      <c r="R13" s="150"/>
      <c r="S13" s="171"/>
      <c r="T13" s="165" t="s">
        <v>262</v>
      </c>
      <c r="U13" s="841" t="s">
        <v>267</v>
      </c>
      <c r="V13" s="827"/>
      <c r="W13" s="827"/>
      <c r="X13" s="849"/>
      <c r="Y13" s="801"/>
      <c r="Z13" s="802"/>
      <c r="AA13" s="802"/>
      <c r="AB13" s="802"/>
      <c r="AC13" s="802"/>
      <c r="AD13" s="803"/>
      <c r="AE13" s="823"/>
      <c r="AF13" s="824"/>
      <c r="AG13" s="824"/>
      <c r="AH13" s="824"/>
      <c r="AI13" s="824"/>
      <c r="AJ13" s="824"/>
      <c r="AK13" s="824"/>
      <c r="AL13" s="824"/>
      <c r="AM13" s="824"/>
      <c r="AN13" s="824"/>
      <c r="AO13" s="824"/>
      <c r="AP13" s="824"/>
      <c r="AQ13" s="824"/>
      <c r="AR13" s="824"/>
      <c r="AS13" s="825"/>
      <c r="AT13" s="823"/>
      <c r="AU13" s="824"/>
      <c r="AV13" s="824"/>
      <c r="AW13" s="824"/>
      <c r="AX13" s="824"/>
      <c r="AY13" s="824"/>
      <c r="AZ13" s="824"/>
      <c r="BA13" s="824"/>
      <c r="BB13" s="824"/>
      <c r="BC13" s="824"/>
      <c r="BD13" s="824"/>
      <c r="BE13" s="824"/>
      <c r="BF13" s="824"/>
      <c r="BG13" s="824"/>
      <c r="BH13" s="825"/>
      <c r="BI13" s="823"/>
      <c r="BJ13" s="824"/>
      <c r="BK13" s="824"/>
      <c r="BL13" s="824"/>
      <c r="BM13" s="824"/>
      <c r="BN13" s="824"/>
      <c r="BO13" s="824"/>
      <c r="BP13" s="824"/>
      <c r="BQ13" s="824"/>
      <c r="BR13" s="824"/>
      <c r="BS13" s="824"/>
      <c r="BT13" s="824"/>
      <c r="BU13" s="824"/>
      <c r="BV13" s="824"/>
      <c r="BW13" s="825"/>
      <c r="BZ13" s="212"/>
      <c r="CA13" s="835" t="s">
        <v>293</v>
      </c>
      <c r="CB13" s="835"/>
      <c r="CC13" s="835"/>
      <c r="CD13" s="795" t="s">
        <v>369</v>
      </c>
      <c r="CE13" s="796"/>
      <c r="CF13" s="797"/>
      <c r="CG13" s="835" t="s">
        <v>292</v>
      </c>
      <c r="CH13" s="835"/>
      <c r="CI13" s="835"/>
      <c r="CJ13" s="835" t="s">
        <v>294</v>
      </c>
      <c r="CK13" s="835"/>
      <c r="CL13" s="835"/>
      <c r="CM13" s="212" t="s">
        <v>301</v>
      </c>
      <c r="CN13" s="212" t="s">
        <v>302</v>
      </c>
      <c r="CO13" s="212" t="s">
        <v>303</v>
      </c>
      <c r="CP13" s="212" t="s">
        <v>300</v>
      </c>
      <c r="CQ13" s="212" t="s">
        <v>340</v>
      </c>
      <c r="CR13" s="212" t="s">
        <v>340</v>
      </c>
      <c r="CS13" s="212" t="s">
        <v>272</v>
      </c>
      <c r="CT13" s="212"/>
      <c r="CU13" s="212"/>
      <c r="CV13" s="212"/>
      <c r="CW13" s="212"/>
      <c r="CX13" s="212"/>
      <c r="CY13" s="212"/>
      <c r="CZ13" s="212"/>
      <c r="DA13" s="212"/>
      <c r="DB13" s="212"/>
      <c r="DC13" s="212"/>
    </row>
    <row r="14" spans="1:107" ht="27">
      <c r="A14" s="787"/>
      <c r="B14" s="178" t="s">
        <v>271</v>
      </c>
      <c r="C14" s="150"/>
      <c r="D14" s="171"/>
      <c r="E14" s="165" t="s">
        <v>262</v>
      </c>
      <c r="F14" s="799" t="s">
        <v>297</v>
      </c>
      <c r="G14" s="800"/>
      <c r="H14" s="804"/>
      <c r="I14" s="816"/>
      <c r="J14" s="807" t="s">
        <v>269</v>
      </c>
      <c r="K14" s="807"/>
      <c r="L14" s="807"/>
      <c r="M14" s="800"/>
      <c r="N14" s="805"/>
      <c r="O14" s="806"/>
      <c r="P14" s="848"/>
      <c r="Q14" s="178" t="s">
        <v>288</v>
      </c>
      <c r="R14" s="150"/>
      <c r="S14" s="171"/>
      <c r="T14" s="165" t="s">
        <v>262</v>
      </c>
      <c r="U14" s="799" t="s">
        <v>264</v>
      </c>
      <c r="V14" s="807"/>
      <c r="W14" s="807"/>
      <c r="X14" s="800"/>
      <c r="Y14" s="804"/>
      <c r="Z14" s="805"/>
      <c r="AA14" s="805"/>
      <c r="AB14" s="805"/>
      <c r="AC14" s="805"/>
      <c r="AD14" s="806"/>
      <c r="AE14" s="823"/>
      <c r="AF14" s="824"/>
      <c r="AG14" s="824"/>
      <c r="AH14" s="824"/>
      <c r="AI14" s="824"/>
      <c r="AJ14" s="824"/>
      <c r="AK14" s="824"/>
      <c r="AL14" s="824"/>
      <c r="AM14" s="824"/>
      <c r="AN14" s="824"/>
      <c r="AO14" s="824"/>
      <c r="AP14" s="824"/>
      <c r="AQ14" s="824"/>
      <c r="AR14" s="824"/>
      <c r="AS14" s="825"/>
      <c r="AT14" s="823"/>
      <c r="AU14" s="824"/>
      <c r="AV14" s="824"/>
      <c r="AW14" s="824"/>
      <c r="AX14" s="824"/>
      <c r="AY14" s="824"/>
      <c r="AZ14" s="824"/>
      <c r="BA14" s="824"/>
      <c r="BB14" s="824"/>
      <c r="BC14" s="824"/>
      <c r="BD14" s="824"/>
      <c r="BE14" s="824"/>
      <c r="BF14" s="824"/>
      <c r="BG14" s="824"/>
      <c r="BH14" s="825"/>
      <c r="BI14" s="823"/>
      <c r="BJ14" s="824"/>
      <c r="BK14" s="824"/>
      <c r="BL14" s="824"/>
      <c r="BM14" s="824"/>
      <c r="BN14" s="824"/>
      <c r="BO14" s="824"/>
      <c r="BP14" s="824"/>
      <c r="BQ14" s="824"/>
      <c r="BR14" s="824"/>
      <c r="BS14" s="824"/>
      <c r="BT14" s="824"/>
      <c r="BU14" s="824"/>
      <c r="BV14" s="824"/>
      <c r="BW14" s="825"/>
      <c r="BZ14" s="212"/>
      <c r="CA14" s="212" t="s">
        <v>296</v>
      </c>
      <c r="CB14" s="212" t="s">
        <v>151</v>
      </c>
      <c r="CC14" s="213" t="s">
        <v>295</v>
      </c>
      <c r="CD14" s="212" t="s">
        <v>296</v>
      </c>
      <c r="CE14" s="212" t="s">
        <v>151</v>
      </c>
      <c r="CF14" s="213" t="s">
        <v>295</v>
      </c>
      <c r="CG14" s="212" t="s">
        <v>296</v>
      </c>
      <c r="CH14" s="212" t="s">
        <v>151</v>
      </c>
      <c r="CI14" s="213" t="s">
        <v>295</v>
      </c>
      <c r="CJ14" s="212" t="s">
        <v>296</v>
      </c>
      <c r="CK14" s="212" t="s">
        <v>151</v>
      </c>
      <c r="CL14" s="213" t="s">
        <v>295</v>
      </c>
      <c r="CM14" s="212"/>
      <c r="CN14" s="212"/>
      <c r="CO14" s="212"/>
      <c r="CP14" s="212"/>
      <c r="CQ14" s="212"/>
      <c r="CR14" s="212"/>
      <c r="CS14" s="212"/>
      <c r="CT14" s="212"/>
      <c r="CU14" s="212"/>
      <c r="CV14" s="212"/>
      <c r="CW14" s="212"/>
      <c r="CX14" s="212"/>
      <c r="CY14" s="212"/>
      <c r="CZ14" s="212"/>
      <c r="DA14" s="212"/>
      <c r="DB14" s="212"/>
      <c r="DC14" s="212"/>
    </row>
    <row r="15" spans="1:107" ht="24.75" customHeight="1">
      <c r="A15" s="787"/>
      <c r="B15" s="23" t="s">
        <v>0</v>
      </c>
      <c r="C15" s="150"/>
      <c r="D15" s="810"/>
      <c r="E15" s="836"/>
      <c r="F15" s="799" t="s">
        <v>116</v>
      </c>
      <c r="G15" s="807"/>
      <c r="H15" s="817"/>
      <c r="I15" s="817"/>
      <c r="J15" s="872"/>
      <c r="K15" s="872"/>
      <c r="L15" s="872"/>
      <c r="M15" s="872"/>
      <c r="N15" s="872"/>
      <c r="O15" s="873"/>
      <c r="P15" s="848"/>
      <c r="Q15" s="23" t="s">
        <v>1</v>
      </c>
      <c r="R15" s="173"/>
      <c r="S15" s="810"/>
      <c r="T15" s="836"/>
      <c r="U15" s="799" t="s">
        <v>116</v>
      </c>
      <c r="V15" s="807"/>
      <c r="W15" s="817"/>
      <c r="X15" s="817"/>
      <c r="Y15" s="872"/>
      <c r="Z15" s="872"/>
      <c r="AA15" s="872"/>
      <c r="AB15" s="872"/>
      <c r="AC15" s="872"/>
      <c r="AD15" s="873"/>
      <c r="AE15" s="826"/>
      <c r="AF15" s="827"/>
      <c r="AG15" s="827"/>
      <c r="AH15" s="827"/>
      <c r="AI15" s="827"/>
      <c r="AJ15" s="827"/>
      <c r="AK15" s="827"/>
      <c r="AL15" s="827"/>
      <c r="AM15" s="827"/>
      <c r="AN15" s="827"/>
      <c r="AO15" s="827"/>
      <c r="AP15" s="827"/>
      <c r="AQ15" s="827"/>
      <c r="AR15" s="827"/>
      <c r="AS15" s="828"/>
      <c r="AT15" s="826"/>
      <c r="AU15" s="827"/>
      <c r="AV15" s="827"/>
      <c r="AW15" s="827"/>
      <c r="AX15" s="827"/>
      <c r="AY15" s="827"/>
      <c r="AZ15" s="827"/>
      <c r="BA15" s="827"/>
      <c r="BB15" s="827"/>
      <c r="BC15" s="827"/>
      <c r="BD15" s="827"/>
      <c r="BE15" s="827"/>
      <c r="BF15" s="827"/>
      <c r="BG15" s="827"/>
      <c r="BH15" s="828"/>
      <c r="BI15" s="826"/>
      <c r="BJ15" s="827"/>
      <c r="BK15" s="827"/>
      <c r="BL15" s="827"/>
      <c r="BM15" s="827"/>
      <c r="BN15" s="827"/>
      <c r="BO15" s="827"/>
      <c r="BP15" s="827"/>
      <c r="BQ15" s="827"/>
      <c r="BR15" s="827"/>
      <c r="BS15" s="827"/>
      <c r="BT15" s="827"/>
      <c r="BU15" s="827"/>
      <c r="BV15" s="827"/>
      <c r="BW15" s="828"/>
      <c r="BZ15" s="212" t="str">
        <f>食事申込書!I10</f>
        <v>初日</v>
      </c>
      <c r="CA15" s="214">
        <f>IF($BZ15="","",食事申込書!$I$17)</f>
        <v>0</v>
      </c>
      <c r="CB15" s="212">
        <f>IF($BZ15="","",食事申込書!$I$18)</f>
        <v>0</v>
      </c>
      <c r="CC15" s="213" t="str">
        <f>IF($BZ15="","",食事申込書!$I$19&amp;食事申込書!$L$19)</f>
        <v/>
      </c>
      <c r="CD15" s="214">
        <f>IF($BZ15="","",食事申込書!$I$20)</f>
        <v>0</v>
      </c>
      <c r="CE15" s="212">
        <f>IF($BZ15="","",食事申込書!$I$21)</f>
        <v>0</v>
      </c>
      <c r="CF15" s="213" t="str">
        <f>IF($BZ15="","",食事申込書!$I$22&amp;食事申込書!$L$22)</f>
        <v/>
      </c>
      <c r="CG15" s="215">
        <f>食事申込書!$I$23</f>
        <v>0</v>
      </c>
      <c r="CH15" s="212">
        <f>食事申込書!$I$24</f>
        <v>0</v>
      </c>
      <c r="CI15" s="213" t="str">
        <f>IF($BZ15="","",食事申込書!$I$25&amp;食事申込書!$L$25)</f>
        <v/>
      </c>
      <c r="CJ15" s="214">
        <f>食事申込書!$I$26</f>
        <v>0</v>
      </c>
      <c r="CK15" s="212">
        <f>食事申込書!$I$27</f>
        <v>0</v>
      </c>
      <c r="CL15" s="213" t="str">
        <f>IF($BZ15="","",食事申込書!$I$28&amp;食事申込書!$L$28)</f>
        <v/>
      </c>
      <c r="CM15" s="212">
        <f>IF($BZ15="","",食事申込書!$I$14)</f>
        <v>0</v>
      </c>
      <c r="CN15" s="212">
        <f>食事申込書!$I$15</f>
        <v>0</v>
      </c>
      <c r="CO15" s="212">
        <f>食事申込書!$I$16</f>
        <v>0</v>
      </c>
      <c r="CP15" s="212" t="str">
        <f>食事申込書!$CE$15&amp;食事申込書!CE16</f>
        <v/>
      </c>
      <c r="CQ15" s="212" t="str">
        <f>食事申込書!$CE$17&amp;食事申込書!$CE$18&amp;食事申込書!$CE$19&amp;食事申込書!$CE$20</f>
        <v/>
      </c>
      <c r="CR15" s="212"/>
      <c r="CS15" s="212" t="str">
        <f>食事申込書!$CE$21</f>
        <v/>
      </c>
      <c r="CT15" s="212"/>
      <c r="CU15" s="212"/>
      <c r="CV15" s="212"/>
      <c r="CW15" s="212"/>
      <c r="CX15" s="212"/>
      <c r="CY15" s="212"/>
      <c r="CZ15" s="212"/>
      <c r="DA15" s="212"/>
      <c r="DB15" s="212"/>
      <c r="DC15" s="212"/>
    </row>
    <row r="16" spans="1:107" ht="24.75" customHeight="1">
      <c r="A16" s="26" t="s">
        <v>112</v>
      </c>
      <c r="B16" s="23" t="s">
        <v>61</v>
      </c>
      <c r="C16" s="150"/>
      <c r="D16" s="799"/>
      <c r="E16" s="800"/>
      <c r="F16" s="877"/>
      <c r="G16" s="818"/>
      <c r="H16" s="818"/>
      <c r="I16" s="878"/>
      <c r="J16" s="818"/>
      <c r="K16" s="818"/>
      <c r="L16" s="818"/>
      <c r="M16" s="818"/>
      <c r="N16" s="818"/>
      <c r="O16" s="819"/>
      <c r="P16" s="165" t="s">
        <v>112</v>
      </c>
      <c r="Q16" s="23" t="s">
        <v>61</v>
      </c>
      <c r="R16" s="173"/>
      <c r="S16" s="799"/>
      <c r="T16" s="800"/>
      <c r="U16" s="850"/>
      <c r="V16" s="850"/>
      <c r="W16" s="850"/>
      <c r="X16" s="850"/>
      <c r="Y16" s="818"/>
      <c r="Z16" s="818"/>
      <c r="AA16" s="818"/>
      <c r="AB16" s="818"/>
      <c r="AC16" s="818"/>
      <c r="AD16" s="819"/>
      <c r="AE16" s="26" t="s">
        <v>112</v>
      </c>
      <c r="AF16" s="23" t="s">
        <v>61</v>
      </c>
      <c r="AG16" s="150"/>
      <c r="AH16" s="808"/>
      <c r="AI16" s="809"/>
      <c r="AJ16" s="850"/>
      <c r="AK16" s="850"/>
      <c r="AL16" s="850"/>
      <c r="AM16" s="850"/>
      <c r="AN16" s="818"/>
      <c r="AO16" s="818"/>
      <c r="AP16" s="818"/>
      <c r="AQ16" s="818"/>
      <c r="AR16" s="818"/>
      <c r="AS16" s="819"/>
      <c r="AT16" s="26" t="s">
        <v>112</v>
      </c>
      <c r="AU16" s="23" t="s">
        <v>61</v>
      </c>
      <c r="AV16" s="150"/>
      <c r="AW16" s="808"/>
      <c r="AX16" s="809"/>
      <c r="AY16" s="850"/>
      <c r="AZ16" s="850"/>
      <c r="BA16" s="850"/>
      <c r="BB16" s="850"/>
      <c r="BC16" s="818"/>
      <c r="BD16" s="818"/>
      <c r="BE16" s="818"/>
      <c r="BF16" s="818"/>
      <c r="BG16" s="818"/>
      <c r="BH16" s="819"/>
      <c r="BI16" s="26" t="s">
        <v>112</v>
      </c>
      <c r="BJ16" s="23" t="s">
        <v>61</v>
      </c>
      <c r="BK16" s="150"/>
      <c r="BL16" s="808"/>
      <c r="BM16" s="809"/>
      <c r="BN16" s="850"/>
      <c r="BO16" s="850"/>
      <c r="BP16" s="850"/>
      <c r="BQ16" s="850"/>
      <c r="BR16" s="818"/>
      <c r="BS16" s="818"/>
      <c r="BT16" s="818"/>
      <c r="BU16" s="818"/>
      <c r="BV16" s="818"/>
      <c r="BW16" s="819"/>
      <c r="BZ16" s="212" t="str">
        <f>食事申込書!O10</f>
        <v/>
      </c>
      <c r="CA16" s="214">
        <f>IF($BZ15="","",食事申込書!$O$17)</f>
        <v>0</v>
      </c>
      <c r="CB16" s="212">
        <f>IF($BZ15="","",食事申込書!$O$18)</f>
        <v>0</v>
      </c>
      <c r="CC16" s="213" t="str">
        <f>IF($BZ16="","",食事申込書!$O$19&amp;食事申込書!$R$19)</f>
        <v/>
      </c>
      <c r="CD16" s="214" t="str">
        <f>IF($BZ16="","",食事申込書!$O$20)</f>
        <v/>
      </c>
      <c r="CE16" s="212" t="str">
        <f>IF($BZ16="","",食事申込書!$O$21)</f>
        <v/>
      </c>
      <c r="CF16" s="213" t="str">
        <f>IF($BZ16="","",食事申込書!$O$22&amp;食事申込書!$R$22)</f>
        <v/>
      </c>
      <c r="CG16" s="215">
        <f>食事申込書!$O$23</f>
        <v>0</v>
      </c>
      <c r="CH16" s="212">
        <f>食事申込書!$O$24</f>
        <v>0</v>
      </c>
      <c r="CI16" s="213" t="str">
        <f>IF($BZ16="","",食事申込書!$O$25&amp;食事申込書!$R$25)</f>
        <v/>
      </c>
      <c r="CJ16" s="214">
        <f>食事申込書!$O$26</f>
        <v>0</v>
      </c>
      <c r="CK16" s="212">
        <f>食事申込書!$O$27</f>
        <v>0</v>
      </c>
      <c r="CL16" s="213" t="str">
        <f>IF($BZ16="","",食事申込書!$O$28&amp;食事申込書!$R$28)</f>
        <v/>
      </c>
      <c r="CM16" s="212">
        <f>IF($BZ15="","",食事申込書!$O$14)</f>
        <v>0</v>
      </c>
      <c r="CN16" s="212">
        <f>食事申込書!$O$15</f>
        <v>0</v>
      </c>
      <c r="CO16" s="212">
        <f>食事申込書!$O$16</f>
        <v>0</v>
      </c>
      <c r="CP16" s="212" t="str">
        <f>食事申込書!$CF$15&amp;食事申込書!CF16</f>
        <v/>
      </c>
      <c r="CQ16" s="212" t="str">
        <f>食事申込書!$CF$17&amp;食事申込書!$CF$18&amp;食事申込書!$CF$19&amp;食事申込書!$CF$20</f>
        <v/>
      </c>
      <c r="CR16" s="212"/>
      <c r="CS16" s="212" t="str">
        <f>食事申込書!$CF$21</f>
        <v/>
      </c>
      <c r="CT16" s="212"/>
      <c r="CU16" s="212"/>
      <c r="CV16" s="212"/>
      <c r="CW16" s="212"/>
      <c r="CX16" s="212"/>
      <c r="CY16" s="212"/>
      <c r="CZ16" s="212"/>
      <c r="DA16" s="212"/>
      <c r="DB16" s="212"/>
      <c r="DC16" s="212"/>
    </row>
    <row r="17" spans="1:107" ht="33.75" customHeight="1">
      <c r="A17" s="786" t="s">
        <v>55</v>
      </c>
      <c r="B17" s="813" t="s">
        <v>330</v>
      </c>
      <c r="C17" s="814"/>
      <c r="D17" s="814"/>
      <c r="E17" s="815"/>
      <c r="F17" s="242" t="s">
        <v>326</v>
      </c>
      <c r="G17" s="829" t="s">
        <v>327</v>
      </c>
      <c r="H17" s="829"/>
      <c r="I17" s="829"/>
      <c r="J17" s="830" t="s">
        <v>325</v>
      </c>
      <c r="K17" s="830"/>
      <c r="L17" s="830"/>
      <c r="M17" s="831" t="s">
        <v>328</v>
      </c>
      <c r="N17" s="831"/>
      <c r="O17" s="832"/>
      <c r="P17" s="820"/>
      <c r="Q17" s="821"/>
      <c r="R17" s="821"/>
      <c r="S17" s="821"/>
      <c r="T17" s="821"/>
      <c r="U17" s="821"/>
      <c r="V17" s="821"/>
      <c r="W17" s="821"/>
      <c r="X17" s="821"/>
      <c r="Y17" s="821"/>
      <c r="Z17" s="821"/>
      <c r="AA17" s="821"/>
      <c r="AB17" s="821"/>
      <c r="AC17" s="821"/>
      <c r="AD17" s="822"/>
      <c r="AE17" s="786" t="s">
        <v>55</v>
      </c>
      <c r="AF17" s="813" t="s">
        <v>330</v>
      </c>
      <c r="AG17" s="814"/>
      <c r="AH17" s="814"/>
      <c r="AI17" s="815"/>
      <c r="AJ17" s="242" t="s">
        <v>326</v>
      </c>
      <c r="AK17" s="829" t="s">
        <v>327</v>
      </c>
      <c r="AL17" s="829"/>
      <c r="AM17" s="829"/>
      <c r="AN17" s="830" t="s">
        <v>325</v>
      </c>
      <c r="AO17" s="830"/>
      <c r="AP17" s="830"/>
      <c r="AQ17" s="831" t="s">
        <v>328</v>
      </c>
      <c r="AR17" s="831"/>
      <c r="AS17" s="832"/>
      <c r="AT17" s="786" t="s">
        <v>55</v>
      </c>
      <c r="AU17" s="813" t="s">
        <v>330</v>
      </c>
      <c r="AV17" s="814"/>
      <c r="AW17" s="814"/>
      <c r="AX17" s="815"/>
      <c r="AY17" s="242" t="s">
        <v>326</v>
      </c>
      <c r="AZ17" s="829" t="s">
        <v>327</v>
      </c>
      <c r="BA17" s="829"/>
      <c r="BB17" s="829"/>
      <c r="BC17" s="830" t="s">
        <v>325</v>
      </c>
      <c r="BD17" s="830"/>
      <c r="BE17" s="830"/>
      <c r="BF17" s="831" t="s">
        <v>328</v>
      </c>
      <c r="BG17" s="831"/>
      <c r="BH17" s="832"/>
      <c r="BI17" s="786" t="s">
        <v>55</v>
      </c>
      <c r="BJ17" s="813" t="s">
        <v>330</v>
      </c>
      <c r="BK17" s="814"/>
      <c r="BL17" s="814"/>
      <c r="BM17" s="815"/>
      <c r="BN17" s="242" t="s">
        <v>326</v>
      </c>
      <c r="BO17" s="829" t="s">
        <v>327</v>
      </c>
      <c r="BP17" s="829"/>
      <c r="BQ17" s="829"/>
      <c r="BR17" s="830" t="s">
        <v>325</v>
      </c>
      <c r="BS17" s="830"/>
      <c r="BT17" s="830"/>
      <c r="BU17" s="831" t="s">
        <v>328</v>
      </c>
      <c r="BV17" s="831"/>
      <c r="BW17" s="832"/>
      <c r="BZ17" s="212" t="str">
        <f>食事申込書!U10</f>
        <v/>
      </c>
      <c r="CA17" s="214">
        <f>IF($BZ15="","",食事申込書!$U$17)</f>
        <v>0</v>
      </c>
      <c r="CB17" s="212">
        <f>IF($BZ15="","",食事申込書!$U$18)</f>
        <v>0</v>
      </c>
      <c r="CC17" s="213" t="str">
        <f>IF($BZ17="","",食事申込書!$U$19&amp;食事申込書!$X$19)</f>
        <v/>
      </c>
      <c r="CD17" s="214" t="str">
        <f>IF($BZ17="","",食事申込書!$U$20)</f>
        <v/>
      </c>
      <c r="CE17" s="212" t="str">
        <f>IF($BZ17="","",食事申込書!$U$21)</f>
        <v/>
      </c>
      <c r="CF17" s="213" t="str">
        <f>IF($BZ17="","",食事申込書!$U$22&amp;食事申込書!$X$22)</f>
        <v/>
      </c>
      <c r="CG17" s="215">
        <f>食事申込書!$U$23</f>
        <v>0</v>
      </c>
      <c r="CH17" s="212">
        <f>食事申込書!$U$24</f>
        <v>0</v>
      </c>
      <c r="CI17" s="213" t="str">
        <f>IF($BZ17="","",食事申込書!$U$25&amp;食事申込書!$X$25)</f>
        <v/>
      </c>
      <c r="CJ17" s="214">
        <f>食事申込書!$U$26</f>
        <v>0</v>
      </c>
      <c r="CK17" s="212">
        <f>食事申込書!$U$27</f>
        <v>0</v>
      </c>
      <c r="CL17" s="213" t="str">
        <f>IF($BZ17="","",食事申込書!$U$28&amp;食事申込書!$X$28)</f>
        <v/>
      </c>
      <c r="CM17" s="212">
        <f>IF($BZ15="","",食事申込書!$U$14)</f>
        <v>0</v>
      </c>
      <c r="CN17" s="212">
        <f>食事申込書!$U$15</f>
        <v>0</v>
      </c>
      <c r="CO17" s="212">
        <f>食事申込書!$U$16</f>
        <v>0</v>
      </c>
      <c r="CP17" s="212" t="str">
        <f>食事申込書!$CG$15&amp;食事申込書!$CG$16</f>
        <v/>
      </c>
      <c r="CQ17" s="212" t="str">
        <f>食事申込書!$CG$17&amp;食事申込書!$CG$18&amp;食事申込書!$CG$19&amp;食事申込書!$CG$20</f>
        <v/>
      </c>
      <c r="CR17" s="212"/>
      <c r="CS17" s="212" t="str">
        <f>食事申込書!$CG$21</f>
        <v/>
      </c>
      <c r="CT17" s="212"/>
      <c r="CU17" s="212"/>
      <c r="CV17" s="212"/>
      <c r="CW17" s="212"/>
      <c r="CX17" s="212"/>
      <c r="CY17" s="212"/>
      <c r="CZ17" s="212"/>
      <c r="DA17" s="212"/>
      <c r="DB17" s="212"/>
      <c r="DC17" s="212"/>
    </row>
    <row r="18" spans="1:107" ht="24.75" customHeight="1">
      <c r="A18" s="787"/>
      <c r="B18" s="23" t="s">
        <v>329</v>
      </c>
      <c r="C18" s="243"/>
      <c r="D18" s="799" t="s">
        <v>323</v>
      </c>
      <c r="E18" s="800"/>
      <c r="F18" s="291" t="b">
        <v>0</v>
      </c>
      <c r="G18" s="789" t="b">
        <v>0</v>
      </c>
      <c r="H18" s="790"/>
      <c r="I18" s="791"/>
      <c r="J18" s="789" t="b">
        <v>0</v>
      </c>
      <c r="K18" s="790"/>
      <c r="L18" s="791"/>
      <c r="M18" s="790" t="b">
        <v>0</v>
      </c>
      <c r="N18" s="790"/>
      <c r="O18" s="798"/>
      <c r="P18" s="823"/>
      <c r="Q18" s="824"/>
      <c r="R18" s="824"/>
      <c r="S18" s="824"/>
      <c r="T18" s="824"/>
      <c r="U18" s="824"/>
      <c r="V18" s="824"/>
      <c r="W18" s="824"/>
      <c r="X18" s="824"/>
      <c r="Y18" s="824"/>
      <c r="Z18" s="824"/>
      <c r="AA18" s="824"/>
      <c r="AB18" s="824"/>
      <c r="AC18" s="824"/>
      <c r="AD18" s="825"/>
      <c r="AE18" s="787"/>
      <c r="AF18" s="23" t="s">
        <v>329</v>
      </c>
      <c r="AG18" s="243"/>
      <c r="AH18" s="799" t="s">
        <v>323</v>
      </c>
      <c r="AI18" s="800"/>
      <c r="AJ18" s="291" t="b">
        <v>0</v>
      </c>
      <c r="AK18" s="789" t="b">
        <v>0</v>
      </c>
      <c r="AL18" s="790"/>
      <c r="AM18" s="791" t="b">
        <v>1</v>
      </c>
      <c r="AN18" s="789" t="b">
        <v>0</v>
      </c>
      <c r="AO18" s="790"/>
      <c r="AP18" s="791"/>
      <c r="AQ18" s="790" t="b">
        <v>0</v>
      </c>
      <c r="AR18" s="790"/>
      <c r="AS18" s="798"/>
      <c r="AT18" s="787"/>
      <c r="AU18" s="23" t="s">
        <v>329</v>
      </c>
      <c r="AV18" s="243"/>
      <c r="AW18" s="799" t="s">
        <v>323</v>
      </c>
      <c r="AX18" s="800"/>
      <c r="AY18" s="291" t="b">
        <v>0</v>
      </c>
      <c r="AZ18" s="789" t="b">
        <v>0</v>
      </c>
      <c r="BA18" s="790"/>
      <c r="BB18" s="791" t="b">
        <v>1</v>
      </c>
      <c r="BC18" s="789" t="b">
        <v>0</v>
      </c>
      <c r="BD18" s="790"/>
      <c r="BE18" s="791"/>
      <c r="BF18" s="790" t="b">
        <v>0</v>
      </c>
      <c r="BG18" s="790"/>
      <c r="BH18" s="798"/>
      <c r="BI18" s="787"/>
      <c r="BJ18" s="23" t="s">
        <v>329</v>
      </c>
      <c r="BK18" s="243"/>
      <c r="BL18" s="799" t="s">
        <v>323</v>
      </c>
      <c r="BM18" s="800"/>
      <c r="BN18" s="291" t="b">
        <v>0</v>
      </c>
      <c r="BO18" s="789" t="b">
        <v>0</v>
      </c>
      <c r="BP18" s="790"/>
      <c r="BQ18" s="791" t="b">
        <v>1</v>
      </c>
      <c r="BR18" s="789" t="b">
        <v>0</v>
      </c>
      <c r="BS18" s="790"/>
      <c r="BT18" s="791"/>
      <c r="BU18" s="790" t="b">
        <v>0</v>
      </c>
      <c r="BV18" s="790"/>
      <c r="BW18" s="798"/>
      <c r="BZ18" s="212" t="str">
        <f>食事申込書!AA10</f>
        <v/>
      </c>
      <c r="CA18" s="214">
        <f>IF($BZ15="","",食事申込書!$AA$17)</f>
        <v>0</v>
      </c>
      <c r="CB18" s="212">
        <f>IF($BZ15="","",食事申込書!$AA$18)</f>
        <v>0</v>
      </c>
      <c r="CC18" s="213" t="str">
        <f>IF($BZ18="","",食事申込書!$AA$19&amp;食事申込書!$AD$19)</f>
        <v/>
      </c>
      <c r="CD18" s="214" t="str">
        <f>IF($BZ18="","",食事申込書!$AA$20)</f>
        <v/>
      </c>
      <c r="CE18" s="212" t="str">
        <f>IF($BZ18="","",食事申込書!$AA$21)</f>
        <v/>
      </c>
      <c r="CF18" s="213" t="str">
        <f>IF($BZ18="","",食事申込書!$AA$22&amp;食事申込書!$AD$22)</f>
        <v/>
      </c>
      <c r="CG18" s="215">
        <f>食事申込書!$AA$23</f>
        <v>0</v>
      </c>
      <c r="CH18" s="212">
        <f>食事申込書!$AA$24</f>
        <v>0</v>
      </c>
      <c r="CI18" s="213" t="str">
        <f>IF($BZ18="","",食事申込書!$AA$25&amp;食事申込書!$AD$25)</f>
        <v/>
      </c>
      <c r="CJ18" s="214">
        <f>食事申込書!$AA$26</f>
        <v>0</v>
      </c>
      <c r="CK18" s="212">
        <f>食事申込書!$AA$27</f>
        <v>0</v>
      </c>
      <c r="CL18" s="213" t="str">
        <f>IF($BZ18="","",食事申込書!$AA$28&amp;食事申込書!$AD$28)</f>
        <v/>
      </c>
      <c r="CM18" s="212">
        <f>IF($BZ15="","",食事申込書!$AA$14)</f>
        <v>0</v>
      </c>
      <c r="CN18" s="212">
        <f>食事申込書!$AA$15</f>
        <v>0</v>
      </c>
      <c r="CO18" s="212">
        <f>食事申込書!$AA$16</f>
        <v>0</v>
      </c>
      <c r="CP18" s="212" t="str">
        <f>食事申込書!$CH$15&amp;食事申込書!$CH$16</f>
        <v/>
      </c>
      <c r="CQ18" s="212" t="str">
        <f>食事申込書!$CH$17&amp;食事申込書!$CH$18&amp;食事申込書!$CH$19&amp;食事申込書!$CH$20</f>
        <v/>
      </c>
      <c r="CR18" s="212"/>
      <c r="CS18" s="212" t="str">
        <f>食事申込書!CH21</f>
        <v/>
      </c>
      <c r="CT18" s="212"/>
      <c r="CU18" s="212"/>
      <c r="CV18" s="212"/>
      <c r="CW18" s="212"/>
      <c r="CX18" s="212"/>
      <c r="CY18" s="212"/>
      <c r="CZ18" s="212"/>
      <c r="DA18" s="212"/>
      <c r="DB18" s="212"/>
      <c r="DC18" s="212"/>
    </row>
    <row r="19" spans="1:107" ht="24.75" customHeight="1">
      <c r="A19" s="788"/>
      <c r="B19" s="23" t="s">
        <v>322</v>
      </c>
      <c r="C19" s="243"/>
      <c r="D19" s="799" t="s">
        <v>324</v>
      </c>
      <c r="E19" s="800"/>
      <c r="F19" s="291" t="b">
        <v>0</v>
      </c>
      <c r="G19" s="789" t="b">
        <v>0</v>
      </c>
      <c r="H19" s="790"/>
      <c r="I19" s="791"/>
      <c r="J19" s="789" t="b">
        <v>0</v>
      </c>
      <c r="K19" s="790"/>
      <c r="L19" s="791"/>
      <c r="M19" s="789" t="b">
        <v>0</v>
      </c>
      <c r="N19" s="790"/>
      <c r="O19" s="798"/>
      <c r="P19" s="826"/>
      <c r="Q19" s="827"/>
      <c r="R19" s="827"/>
      <c r="S19" s="827"/>
      <c r="T19" s="827"/>
      <c r="U19" s="827"/>
      <c r="V19" s="827"/>
      <c r="W19" s="827"/>
      <c r="X19" s="827"/>
      <c r="Y19" s="827"/>
      <c r="Z19" s="827"/>
      <c r="AA19" s="827"/>
      <c r="AB19" s="827"/>
      <c r="AC19" s="827"/>
      <c r="AD19" s="828"/>
      <c r="AE19" s="788"/>
      <c r="AF19" s="23" t="s">
        <v>322</v>
      </c>
      <c r="AG19" s="243"/>
      <c r="AH19" s="799" t="s">
        <v>324</v>
      </c>
      <c r="AI19" s="800"/>
      <c r="AJ19" s="291" t="b">
        <v>0</v>
      </c>
      <c r="AK19" s="789" t="b">
        <v>0</v>
      </c>
      <c r="AL19" s="790"/>
      <c r="AM19" s="791"/>
      <c r="AN19" s="789" t="b">
        <v>0</v>
      </c>
      <c r="AO19" s="790"/>
      <c r="AP19" s="791"/>
      <c r="AQ19" s="789" t="b">
        <v>0</v>
      </c>
      <c r="AR19" s="790"/>
      <c r="AS19" s="798"/>
      <c r="AT19" s="788"/>
      <c r="AU19" s="23" t="s">
        <v>322</v>
      </c>
      <c r="AV19" s="243"/>
      <c r="AW19" s="799" t="s">
        <v>324</v>
      </c>
      <c r="AX19" s="800"/>
      <c r="AY19" s="291" t="b">
        <v>0</v>
      </c>
      <c r="AZ19" s="789" t="b">
        <v>0</v>
      </c>
      <c r="BA19" s="790"/>
      <c r="BB19" s="791"/>
      <c r="BC19" s="789" t="b">
        <v>0</v>
      </c>
      <c r="BD19" s="790"/>
      <c r="BE19" s="791"/>
      <c r="BF19" s="789" t="b">
        <v>0</v>
      </c>
      <c r="BG19" s="790"/>
      <c r="BH19" s="798"/>
      <c r="BI19" s="788"/>
      <c r="BJ19" s="23" t="s">
        <v>322</v>
      </c>
      <c r="BK19" s="243"/>
      <c r="BL19" s="799" t="s">
        <v>324</v>
      </c>
      <c r="BM19" s="800"/>
      <c r="BN19" s="291" t="b">
        <v>0</v>
      </c>
      <c r="BO19" s="789" t="b">
        <v>0</v>
      </c>
      <c r="BP19" s="790"/>
      <c r="BQ19" s="791"/>
      <c r="BR19" s="789" t="b">
        <v>0</v>
      </c>
      <c r="BS19" s="790"/>
      <c r="BT19" s="791"/>
      <c r="BU19" s="789" t="b">
        <v>0</v>
      </c>
      <c r="BV19" s="790"/>
      <c r="BW19" s="798"/>
      <c r="BZ19" s="212" t="str">
        <f>食事申込書!AG10</f>
        <v/>
      </c>
      <c r="CA19" s="214">
        <f>IF($BZ15="","",食事申込書!$AG$17)</f>
        <v>0</v>
      </c>
      <c r="CB19" s="212" t="str">
        <f>IF($BZ16="","",食事申込書!$AG$18)</f>
        <v/>
      </c>
      <c r="CC19" s="213" t="str">
        <f>IF($BZ19="","",食事申込書!$AG$19&amp;食事申込書!$AJ$19)</f>
        <v/>
      </c>
      <c r="CD19" s="214" t="str">
        <f>IF($BZ19="","",食事申込書!$AG$20)</f>
        <v/>
      </c>
      <c r="CE19" s="212" t="str">
        <f>IF($BZ19="","",食事申込書!$AG$21)</f>
        <v/>
      </c>
      <c r="CF19" s="213" t="str">
        <f>IF($BZ19="","",食事申込書!$AG$22&amp;食事申込書!$AJ$22)</f>
        <v/>
      </c>
      <c r="CG19" s="215">
        <f>食事申込書!$AG$23</f>
        <v>0</v>
      </c>
      <c r="CH19" s="212">
        <f>食事申込書!$AG$24</f>
        <v>0</v>
      </c>
      <c r="CI19" s="213" t="str">
        <f>IF($BZ19="","",食事申込書!$AG$25&amp;食事申込書!$AJ$25)</f>
        <v/>
      </c>
      <c r="CJ19" s="214">
        <f>食事申込書!$AG$26</f>
        <v>0</v>
      </c>
      <c r="CK19" s="212">
        <f>食事申込書!$AG$27</f>
        <v>0</v>
      </c>
      <c r="CL19" s="213" t="str">
        <f>IF($BZ19="","",食事申込書!$AG$28&amp;食事申込書!$AJ$28)</f>
        <v/>
      </c>
      <c r="CM19" s="212">
        <f>IF($BZ15="","",食事申込書!$AG$14)</f>
        <v>0</v>
      </c>
      <c r="CN19" s="212">
        <f>食事申込書!$AG$15</f>
        <v>0</v>
      </c>
      <c r="CO19" s="212">
        <f>食事申込書!$AG$16</f>
        <v>0</v>
      </c>
      <c r="CP19" s="212" t="str">
        <f>食事申込書!$CI$15&amp;食事申込書!$CI$16</f>
        <v/>
      </c>
      <c r="CQ19" s="212" t="str">
        <f>食事申込書!$CI$17&amp;食事申込書!$CI$18&amp;食事申込書!$CI$19&amp;食事申込書!$CI$20</f>
        <v/>
      </c>
      <c r="CR19" s="212"/>
      <c r="CS19" s="212" t="str">
        <f>食事申込書!$CI$21</f>
        <v/>
      </c>
      <c r="CT19" s="212"/>
      <c r="CU19" s="212"/>
      <c r="CV19" s="212"/>
      <c r="CW19" s="212"/>
      <c r="CX19" s="212"/>
      <c r="CY19" s="212"/>
      <c r="CZ19" s="212"/>
      <c r="DA19" s="212"/>
      <c r="DB19" s="212"/>
      <c r="DC19" s="212"/>
    </row>
    <row r="20" spans="1:107" ht="24.75" customHeight="1">
      <c r="A20" s="786" t="s">
        <v>291</v>
      </c>
      <c r="B20" s="23" t="s">
        <v>293</v>
      </c>
      <c r="C20" s="234">
        <f>IF(COUNTIF($BZ$15:$BZ$19,A$5)=0,"",_xlfn.XLOOKUP(A$5,$BZ$15:$BZ$19,$CA$15:$CA$19,"",0,1))</f>
        <v>0</v>
      </c>
      <c r="D20" s="235">
        <f>IF(COUNTIF($BZ$15:$BZ$19,A$5)=0,"",_xlfn.XLOOKUP(A$5,$BZ$15:$BZ$19,$CB$15:$CB$19,"",0,1))</f>
        <v>0</v>
      </c>
      <c r="E20" s="25" t="s">
        <v>18</v>
      </c>
      <c r="F20" s="23" t="s">
        <v>57</v>
      </c>
      <c r="G20" s="792" t="str">
        <f>IF(COUNTIF($BZ$15:$BZ$19,A$5)=0,"",_xlfn.XLOOKUP(A$5,$BZ$15:$BZ$19,$CC$15:$CC$19,"",0,1))</f>
        <v/>
      </c>
      <c r="H20" s="793"/>
      <c r="I20" s="793"/>
      <c r="J20" s="793"/>
      <c r="K20" s="793"/>
      <c r="L20" s="793"/>
      <c r="M20" s="793"/>
      <c r="N20" s="793"/>
      <c r="O20" s="794"/>
      <c r="P20" s="809" t="s">
        <v>291</v>
      </c>
      <c r="Q20" s="23" t="s">
        <v>293</v>
      </c>
      <c r="R20" s="234" t="str">
        <f>IF(COUNTIF($BZ$15:$BZ$19,P$5)=0,"",_xlfn.XLOOKUP(P$5,$BZ$15:$BZ$19,$CA$15:$CA$19,"",0,1))</f>
        <v/>
      </c>
      <c r="S20" s="235" t="str">
        <f>IF(COUNTIF($BZ$15:$BZ$19,P$5)=0,"",_xlfn.XLOOKUP(P$5,$BZ$15:$BZ$19,$CB$15:$CB$19,"",0,1))</f>
        <v/>
      </c>
      <c r="T20" s="25" t="s">
        <v>18</v>
      </c>
      <c r="U20" s="23" t="s">
        <v>57</v>
      </c>
      <c r="V20" s="792" t="str">
        <f>IF(COUNTIF($BZ$15:$BZ$19,P$5)=0,"",_xlfn.XLOOKUP(P$5,$BZ$15:$BZ$19,$CC$15:$CC$19,"",0,1))</f>
        <v/>
      </c>
      <c r="W20" s="793"/>
      <c r="X20" s="793"/>
      <c r="Y20" s="793"/>
      <c r="Z20" s="793"/>
      <c r="AA20" s="793"/>
      <c r="AB20" s="793"/>
      <c r="AC20" s="793"/>
      <c r="AD20" s="794"/>
      <c r="AE20" s="786" t="s">
        <v>291</v>
      </c>
      <c r="AF20" s="23" t="s">
        <v>293</v>
      </c>
      <c r="AG20" s="234" t="str">
        <f>IF(COUNTIF($BZ$15:$BZ$19,AE$5)=0,"",_xlfn.XLOOKUP(AE$5,$BZ$15:$BZ$19,$CA$15:$CA$19,"",0,1))</f>
        <v/>
      </c>
      <c r="AH20" s="235" t="str">
        <f>IF(COUNTIF($BZ$15:$BZ$19,AE$5)=0,"",_xlfn.XLOOKUP(AE$5,$BZ$15:$BZ$19,$CB$15:$CB$19,"",0,1))</f>
        <v/>
      </c>
      <c r="AI20" s="25" t="s">
        <v>18</v>
      </c>
      <c r="AJ20" s="23" t="s">
        <v>57</v>
      </c>
      <c r="AK20" s="792" t="str">
        <f>IF(COUNTIF($BZ$15:$BZ$19,AE$5)=0,"",_xlfn.XLOOKUP(AE$5,$BZ$15:$BZ$19,$CC$15:$CC$19,"",0,1))</f>
        <v/>
      </c>
      <c r="AL20" s="793"/>
      <c r="AM20" s="793"/>
      <c r="AN20" s="793"/>
      <c r="AO20" s="793"/>
      <c r="AP20" s="793"/>
      <c r="AQ20" s="793"/>
      <c r="AR20" s="793"/>
      <c r="AS20" s="794"/>
      <c r="AT20" s="786" t="s">
        <v>291</v>
      </c>
      <c r="AU20" s="23" t="s">
        <v>293</v>
      </c>
      <c r="AV20" s="234" t="str">
        <f>IF(COUNTIF($BZ$15:$BZ$19,AT$5)=0,"",_xlfn.XLOOKUP(AT$5,$BZ$15:$BZ$19,$CA$15:$CA$19,"",0,1))</f>
        <v/>
      </c>
      <c r="AW20" s="235" t="str">
        <f>IF(COUNTIF($BZ$15:$BZ$19,AT$5)=0,"",_xlfn.XLOOKUP(AT$5,$BZ$15:$BZ$19,$CB$15:$CB$19,"",0,1))</f>
        <v/>
      </c>
      <c r="AX20" s="25" t="s">
        <v>18</v>
      </c>
      <c r="AY20" s="23" t="s">
        <v>57</v>
      </c>
      <c r="AZ20" s="792" t="str">
        <f>IF(COUNTIF($BZ$15:$BZ$19,AT$5)=0,"",_xlfn.XLOOKUP(AT$5,$BZ$15:$BZ$19,$CC$15:$CC$19,"",0,1))</f>
        <v/>
      </c>
      <c r="BA20" s="793"/>
      <c r="BB20" s="793"/>
      <c r="BC20" s="793"/>
      <c r="BD20" s="793"/>
      <c r="BE20" s="793"/>
      <c r="BF20" s="793"/>
      <c r="BG20" s="793"/>
      <c r="BH20" s="794"/>
      <c r="BI20" s="786" t="s">
        <v>291</v>
      </c>
      <c r="BJ20" s="23" t="s">
        <v>293</v>
      </c>
      <c r="BK20" s="234" t="str">
        <f>IF(COUNTIF($BZ$15:$BZ$19,BI$5)=0,"",_xlfn.XLOOKUP(BI$5,$BZ$15:$BZ$19,$CA$15:$CA$19,"",0,1))</f>
        <v/>
      </c>
      <c r="BL20" s="235" t="str">
        <f>IF(COUNTIF($BZ$15:$BZ$19,BI$5)=0,"",_xlfn.XLOOKUP(BI$5,$BZ$15:$BZ$19,$CB$15:$CB$19,"",0,1))</f>
        <v/>
      </c>
      <c r="BM20" s="25" t="s">
        <v>18</v>
      </c>
      <c r="BN20" s="23" t="s">
        <v>57</v>
      </c>
      <c r="BO20" s="792" t="str">
        <f>IF(COUNTIF($BZ$15:$BZ$19,BI$5)=0,"",_xlfn.XLOOKUP(BI$5,$BZ$15:$BZ$19,$CC$15:$CC$19,"",0,1))</f>
        <v/>
      </c>
      <c r="BP20" s="793"/>
      <c r="BQ20" s="793"/>
      <c r="BR20" s="793"/>
      <c r="BS20" s="793"/>
      <c r="BT20" s="793"/>
      <c r="BU20" s="793"/>
      <c r="BV20" s="793"/>
      <c r="BW20" s="794"/>
    </row>
    <row r="21" spans="1:107" ht="24.75" customHeight="1">
      <c r="A21" s="787"/>
      <c r="B21" s="23" t="s">
        <v>369</v>
      </c>
      <c r="C21" s="234">
        <f>IF(COUNTIF($BZ$15:$BZ$19,A$5)=0,"",_xlfn.XLOOKUP(A$5,$BZ$15:$BZ$19,$CD$15:$CD$19,"",0,1))</f>
        <v>0</v>
      </c>
      <c r="D21" s="235">
        <f>IF(COUNTIF($BZ$15:$BZ$19,A$5)=0,"",_xlfn.XLOOKUP(A$5,$BZ$15:$BZ$19,$CE$15:$CE$19,"",0,1))</f>
        <v>0</v>
      </c>
      <c r="E21" s="25" t="s">
        <v>18</v>
      </c>
      <c r="F21" s="23" t="s">
        <v>57</v>
      </c>
      <c r="G21" s="792" t="str">
        <f>IF(COUNTIF($BZ$15:$BZ$19,A$5)=0,"",_xlfn.XLOOKUP(A$5,$BZ$15:$BZ$19,$CF$15:$CF$19,"",0,1))</f>
        <v/>
      </c>
      <c r="H21" s="793"/>
      <c r="I21" s="793"/>
      <c r="J21" s="793"/>
      <c r="K21" s="793"/>
      <c r="L21" s="793"/>
      <c r="M21" s="793"/>
      <c r="N21" s="793"/>
      <c r="O21" s="794"/>
      <c r="P21" s="848"/>
      <c r="Q21" s="23" t="s">
        <v>369</v>
      </c>
      <c r="R21" s="234" t="str">
        <f>IF(COUNTIF($BZ$15:$BZ$19,P$5)=0,"",_xlfn.XLOOKUP(P$5,$BZ$15:$BZ$19,$CD$15:$CD$19,"",0,1))</f>
        <v/>
      </c>
      <c r="S21" s="235" t="str">
        <f>IF(COUNTIF($BZ$15:$BZ$19,P$5)=0,"",_xlfn.XLOOKUP(P$5,$BZ$15:$BZ$19,$CE$15:$CE$19,"",0,1))</f>
        <v/>
      </c>
      <c r="T21" s="25" t="s">
        <v>18</v>
      </c>
      <c r="U21" s="23" t="s">
        <v>57</v>
      </c>
      <c r="V21" s="792" t="str">
        <f>IF(COUNTIF($BZ$15:$BZ$19,P$5)=0,"",_xlfn.XLOOKUP(P$5,$BZ$15:$BZ$19,$CF$15:$CF$19,"",0,1))</f>
        <v/>
      </c>
      <c r="W21" s="793"/>
      <c r="X21" s="793"/>
      <c r="Y21" s="793"/>
      <c r="Z21" s="793"/>
      <c r="AA21" s="793"/>
      <c r="AB21" s="793"/>
      <c r="AC21" s="793"/>
      <c r="AD21" s="794"/>
      <c r="AE21" s="787"/>
      <c r="AF21" s="23" t="s">
        <v>369</v>
      </c>
      <c r="AG21" s="234" t="str">
        <f>IF(COUNTIF($BZ$15:$BZ$19,AE$5)=0,"",_xlfn.XLOOKUP(AE$5,$BZ$15:$BZ$19,$CD$15:$CD$19,"",0,1))</f>
        <v/>
      </c>
      <c r="AH21" s="235" t="str">
        <f>IF(COUNTIF($BZ$15:$BZ$19,AE$5)=0,"",_xlfn.XLOOKUP(AE$5,$BZ$15:$BZ$19,$CE$15:$CE$19,"",0,1))</f>
        <v/>
      </c>
      <c r="AI21" s="25" t="s">
        <v>18</v>
      </c>
      <c r="AJ21" s="23" t="s">
        <v>57</v>
      </c>
      <c r="AK21" s="792" t="str">
        <f>IF(COUNTIF($BZ$15:$BZ$19,AE$5)=0,"",_xlfn.XLOOKUP(AE$5,$BZ$15:$BZ$19,$CF$15:$CF$19,"",0,1))</f>
        <v/>
      </c>
      <c r="AL21" s="793"/>
      <c r="AM21" s="793"/>
      <c r="AN21" s="793"/>
      <c r="AO21" s="793"/>
      <c r="AP21" s="793"/>
      <c r="AQ21" s="793"/>
      <c r="AR21" s="793"/>
      <c r="AS21" s="794"/>
      <c r="AT21" s="787"/>
      <c r="AU21" s="23" t="s">
        <v>369</v>
      </c>
      <c r="AV21" s="234" t="str">
        <f>IF(COUNTIF($BZ$15:$BZ$19,AT$5)=0,"",_xlfn.XLOOKUP(AT$5,$BZ$15:$BZ$19,$CD$15:$CD$19,"",0,1))</f>
        <v/>
      </c>
      <c r="AW21" s="235" t="str">
        <f>IF(COUNTIF($BZ$15:$BZ$19,AT$5)=0,"",_xlfn.XLOOKUP(AT$5,$BZ$15:$BZ$19,$CE$15:$CE$19,"",0,1))</f>
        <v/>
      </c>
      <c r="AX21" s="25" t="s">
        <v>18</v>
      </c>
      <c r="AY21" s="23" t="s">
        <v>57</v>
      </c>
      <c r="AZ21" s="792" t="str">
        <f>IF(COUNTIF($BZ$15:$BZ$19,AT$5)=0,"",_xlfn.XLOOKUP(AT$5,$BZ$15:$BZ$19,$CF$15:$CF$19,"",0,1))</f>
        <v/>
      </c>
      <c r="BA21" s="793"/>
      <c r="BB21" s="793"/>
      <c r="BC21" s="793"/>
      <c r="BD21" s="793"/>
      <c r="BE21" s="793"/>
      <c r="BF21" s="793"/>
      <c r="BG21" s="793"/>
      <c r="BH21" s="794"/>
      <c r="BI21" s="787"/>
      <c r="BJ21" s="23" t="s">
        <v>369</v>
      </c>
      <c r="BK21" s="234" t="str">
        <f>IF(COUNTIF($BZ$15:$BZ$19,BI$5)=0,"",_xlfn.XLOOKUP(BI$5,$BZ$15:$BZ$19,$CD$15:$CD$19,"",0,1))</f>
        <v/>
      </c>
      <c r="BL21" s="235" t="str">
        <f>IF(COUNTIF($BZ$15:$BZ$19,BI$5)=0,"",_xlfn.XLOOKUP(BI$5,$BZ$15:$BZ$19,$CE$15:$CE$19,"",0,1))</f>
        <v/>
      </c>
      <c r="BM21" s="25" t="s">
        <v>18</v>
      </c>
      <c r="BN21" s="23" t="s">
        <v>57</v>
      </c>
      <c r="BO21" s="792" t="str">
        <f>IF(COUNTIF($BZ$15:$BZ$19,BI$5)=0,"",_xlfn.XLOOKUP(BI$5,$BZ$15:$BZ$19,$CF$15:$CF$19,"",0,1))</f>
        <v/>
      </c>
      <c r="BP21" s="793"/>
      <c r="BQ21" s="793"/>
      <c r="BR21" s="793"/>
      <c r="BS21" s="793"/>
      <c r="BT21" s="793"/>
      <c r="BU21" s="793"/>
      <c r="BV21" s="793"/>
      <c r="BW21" s="794"/>
    </row>
    <row r="22" spans="1:107" ht="24.75" customHeight="1">
      <c r="A22" s="787"/>
      <c r="B22" s="23" t="s">
        <v>292</v>
      </c>
      <c r="C22" s="234">
        <f>IF(COUNTIF($BZ$15:$BZ$19,A$5)=0,"",_xlfn.XLOOKUP(A$5,$BZ$15:$BZ$19,$CG$15:$CG$19,"",0,1))</f>
        <v>0</v>
      </c>
      <c r="D22" s="235">
        <f>IF(COUNTIF($BZ$15:$BZ$19,A$5)=0,"",_xlfn.XLOOKUP(A$5,$BZ$15:$BZ$19,$CH$15:$CH$19,"",0,1))</f>
        <v>0</v>
      </c>
      <c r="E22" s="25" t="s">
        <v>18</v>
      </c>
      <c r="F22" s="23" t="s">
        <v>57</v>
      </c>
      <c r="G22" s="792" t="str">
        <f>IF(COUNTIF($BZ$15:$BZ$19,A$5)=0,"",_xlfn.XLOOKUP(A$5,$BZ$15:$BZ$19,$CI$15:$CI$19,"",0,1))</f>
        <v/>
      </c>
      <c r="H22" s="793"/>
      <c r="I22" s="793"/>
      <c r="J22" s="793"/>
      <c r="K22" s="793"/>
      <c r="L22" s="793"/>
      <c r="M22" s="793"/>
      <c r="N22" s="793"/>
      <c r="O22" s="794"/>
      <c r="P22" s="848"/>
      <c r="Q22" s="23" t="s">
        <v>292</v>
      </c>
      <c r="R22" s="234" t="str">
        <f>IF(COUNTIF($BZ$15:$BZ$19,P$5)=0,"",_xlfn.XLOOKUP(P$5,$BZ$15:$BZ$19,$CG$15:$CG$19,"",0,1))</f>
        <v/>
      </c>
      <c r="S22" s="235" t="str">
        <f>IF(COUNTIF($BZ$15:$BZ$19,P$5)=0,"",_xlfn.XLOOKUP(P$5,$BZ$15:$BZ$19,$CH$15:$CH$19,"",0,1))</f>
        <v/>
      </c>
      <c r="T22" s="25" t="s">
        <v>18</v>
      </c>
      <c r="U22" s="23" t="s">
        <v>57</v>
      </c>
      <c r="V22" s="792" t="str">
        <f>IF(COUNTIF($BZ$15:$BZ$19,P$5)=0,"",_xlfn.XLOOKUP(P$5,$BZ$15:$BZ$19,$CI$15:$CI$19,"",0,1))</f>
        <v/>
      </c>
      <c r="W22" s="793"/>
      <c r="X22" s="793"/>
      <c r="Y22" s="793"/>
      <c r="Z22" s="793"/>
      <c r="AA22" s="793"/>
      <c r="AB22" s="793"/>
      <c r="AC22" s="793"/>
      <c r="AD22" s="794"/>
      <c r="AE22" s="787"/>
      <c r="AF22" s="23" t="s">
        <v>292</v>
      </c>
      <c r="AG22" s="234" t="str">
        <f>IF(COUNTIF($BZ$15:$BZ$19,AE$5)=0,"",_xlfn.XLOOKUP(AE$5,$BZ$15:$BZ$19,$CG$15:$CG$19,"",0,1))</f>
        <v/>
      </c>
      <c r="AH22" s="235" t="str">
        <f>IF(COUNTIF($BZ$15:$BZ$19,AE$5)=0,"",_xlfn.XLOOKUP(AE$5,$BZ$15:$BZ$19,$CH$15:$CH$19,"",0,1))</f>
        <v/>
      </c>
      <c r="AI22" s="25" t="s">
        <v>18</v>
      </c>
      <c r="AJ22" s="23" t="s">
        <v>57</v>
      </c>
      <c r="AK22" s="792" t="str">
        <f>IF(COUNTIF($BZ$15:$BZ$19,AE$5)=0,"",_xlfn.XLOOKUP(AE$5,$BZ$15:$BZ$19,$CI$15:$CI$19,"",0,1))</f>
        <v/>
      </c>
      <c r="AL22" s="793"/>
      <c r="AM22" s="793"/>
      <c r="AN22" s="793"/>
      <c r="AO22" s="793"/>
      <c r="AP22" s="793"/>
      <c r="AQ22" s="793"/>
      <c r="AR22" s="793"/>
      <c r="AS22" s="794"/>
      <c r="AT22" s="787"/>
      <c r="AU22" s="23" t="s">
        <v>292</v>
      </c>
      <c r="AV22" s="234" t="str">
        <f>IF(COUNTIF($BZ$15:$BZ$19,AT$5)=0,"",_xlfn.XLOOKUP(AT$5,$BZ$15:$BZ$19,$CG$15:$CG$19,"",0,1))</f>
        <v/>
      </c>
      <c r="AW22" s="235" t="str">
        <f>IF(COUNTIF($BZ$15:$BZ$19,AT$5)=0,"",_xlfn.XLOOKUP(AT$5,$BZ$15:$BZ$19,$CH$15:$CH$19,"",0,1))</f>
        <v/>
      </c>
      <c r="AX22" s="25" t="s">
        <v>18</v>
      </c>
      <c r="AY22" s="23" t="s">
        <v>57</v>
      </c>
      <c r="AZ22" s="792" t="str">
        <f>IF(COUNTIF($BZ$15:$BZ$19,AT$5)=0,"",_xlfn.XLOOKUP(AT$5,$BZ$15:$BZ$19,$CI$15:$CI$19,"",0,1))</f>
        <v/>
      </c>
      <c r="BA22" s="793"/>
      <c r="BB22" s="793"/>
      <c r="BC22" s="793"/>
      <c r="BD22" s="793"/>
      <c r="BE22" s="793"/>
      <c r="BF22" s="793"/>
      <c r="BG22" s="793"/>
      <c r="BH22" s="794"/>
      <c r="BI22" s="787"/>
      <c r="BJ22" s="23" t="s">
        <v>292</v>
      </c>
      <c r="BK22" s="234" t="str">
        <f>IF(COUNTIF($BZ$15:$BZ$19,BI$5)=0,"",_xlfn.XLOOKUP(BI$5,$BZ$15:$BZ$19,$CG$15:$CG$19,"",0,1))</f>
        <v/>
      </c>
      <c r="BL22" s="235" t="str">
        <f>IF(COUNTIF($BZ$15:$BZ$19,BI$5)=0,"",_xlfn.XLOOKUP(BI$5,$BZ$15:$BZ$19,$CH$15:$CH$19,"",0,1))</f>
        <v/>
      </c>
      <c r="BM22" s="25" t="s">
        <v>18</v>
      </c>
      <c r="BN22" s="23" t="s">
        <v>57</v>
      </c>
      <c r="BO22" s="792" t="str">
        <f>IF(COUNTIF($BZ$15:$BZ$19,BI$5)=0,"",_xlfn.XLOOKUP(BI$5,$BZ$15:$BZ$19,$CI$15:$CI$19,"",0,1))</f>
        <v/>
      </c>
      <c r="BP22" s="793"/>
      <c r="BQ22" s="793"/>
      <c r="BR22" s="793"/>
      <c r="BS22" s="793"/>
      <c r="BT22" s="793"/>
      <c r="BU22" s="793"/>
      <c r="BV22" s="793"/>
      <c r="BW22" s="794"/>
    </row>
    <row r="23" spans="1:107" ht="24.75" customHeight="1">
      <c r="A23" s="788"/>
      <c r="B23" s="23" t="s">
        <v>294</v>
      </c>
      <c r="C23" s="234">
        <f>IF(COUNTIF($BZ$15:$BZ$19,A$5)=0,"",_xlfn.XLOOKUP(A$5,$BZ$15:$BZ$19,$CJ$15:$CJ$19,"",0,1))</f>
        <v>0</v>
      </c>
      <c r="D23" s="235">
        <f>IF(COUNTIF($BZ$15:$BZ$19,A$5)=0,"",_xlfn.XLOOKUP(A$5,$BZ$15:$BZ$19,$CK$15:$CK$19,"",0,1))</f>
        <v>0</v>
      </c>
      <c r="E23" s="25" t="s">
        <v>18</v>
      </c>
      <c r="F23" s="23" t="s">
        <v>57</v>
      </c>
      <c r="G23" s="792" t="str">
        <f>IF(COUNTIF($BZ$15:$BZ$19,A$5)=0,"",_xlfn.XLOOKUP(A$5,$BZ$15:$BZ$19,$CL$15:$CL$19,"",0,1))</f>
        <v/>
      </c>
      <c r="H23" s="793"/>
      <c r="I23" s="793"/>
      <c r="J23" s="793"/>
      <c r="K23" s="793"/>
      <c r="L23" s="793"/>
      <c r="M23" s="793"/>
      <c r="N23" s="793"/>
      <c r="O23" s="794"/>
      <c r="P23" s="849"/>
      <c r="Q23" s="23" t="s">
        <v>294</v>
      </c>
      <c r="R23" s="234" t="str">
        <f>IF(COUNTIF($BZ$15:$BZ$19,P$5)=0,"",_xlfn.XLOOKUP(P$5,$BZ$15:$BZ$19,$CJ$15:$CJ$19,"",0,1))</f>
        <v/>
      </c>
      <c r="S23" s="235" t="str">
        <f>IF(COUNTIF($BZ$15:$BZ$19,P$5)=0,"",_xlfn.XLOOKUP(P$5,$BZ$15:$BZ$19,$CK$15:$CK$19,"",0,1))</f>
        <v/>
      </c>
      <c r="T23" s="25" t="s">
        <v>18</v>
      </c>
      <c r="U23" s="23" t="s">
        <v>57</v>
      </c>
      <c r="V23" s="792" t="str">
        <f>IF(COUNTIF($BZ$15:$BZ$19,P$5)=0,"",_xlfn.XLOOKUP(P$5,$BZ$15:$BZ$19,$CL$15:$CL$19,"",0,1))</f>
        <v/>
      </c>
      <c r="W23" s="793"/>
      <c r="X23" s="793"/>
      <c r="Y23" s="793"/>
      <c r="Z23" s="793"/>
      <c r="AA23" s="793"/>
      <c r="AB23" s="793"/>
      <c r="AC23" s="793"/>
      <c r="AD23" s="794"/>
      <c r="AE23" s="788"/>
      <c r="AF23" s="23" t="s">
        <v>294</v>
      </c>
      <c r="AG23" s="234" t="str">
        <f>IF(COUNTIF($BZ$15:$BZ$19,AE$5)=0,"",_xlfn.XLOOKUP(AE$5,$BZ$15:$BZ$19,$CJ$15:$CJ$19,"",0,1))</f>
        <v/>
      </c>
      <c r="AH23" s="235" t="str">
        <f>IF(COUNTIF($BZ$15:$BZ$19,AE$5)=0,"",_xlfn.XLOOKUP(AE$5,$BZ$15:$BZ$19,$CK$15:$CK$19,"",0,1))</f>
        <v/>
      </c>
      <c r="AI23" s="25" t="s">
        <v>18</v>
      </c>
      <c r="AJ23" s="23" t="s">
        <v>57</v>
      </c>
      <c r="AK23" s="792" t="str">
        <f>IF(COUNTIF($BZ$15:$BZ$19,AE$5)=0,"",_xlfn.XLOOKUP(AE$5,$BZ$15:$BZ$19,$CL$15:$CL$19,"",0,1))</f>
        <v/>
      </c>
      <c r="AL23" s="793"/>
      <c r="AM23" s="793"/>
      <c r="AN23" s="793"/>
      <c r="AO23" s="793"/>
      <c r="AP23" s="793"/>
      <c r="AQ23" s="793"/>
      <c r="AR23" s="793"/>
      <c r="AS23" s="794"/>
      <c r="AT23" s="788"/>
      <c r="AU23" s="23" t="s">
        <v>294</v>
      </c>
      <c r="AV23" s="234" t="str">
        <f>IF(COUNTIF($BZ$15:$BZ$19,AT$5)=0,"",_xlfn.XLOOKUP(AT$5,$BZ$15:$BZ$19,$CJ$15:$CJ$19,"",0,1))</f>
        <v/>
      </c>
      <c r="AW23" s="235" t="str">
        <f>IF(COUNTIF($BZ$15:$BZ$19,AT$5)=0,"",_xlfn.XLOOKUP(AT$5,$BZ$15:$BZ$19,$CK$15:$CK$19,"",0,1))</f>
        <v/>
      </c>
      <c r="AX23" s="25" t="s">
        <v>18</v>
      </c>
      <c r="AY23" s="23" t="s">
        <v>57</v>
      </c>
      <c r="AZ23" s="792" t="str">
        <f>IF(COUNTIF($BZ$15:$BZ$19,AT$5)=0,"",_xlfn.XLOOKUP(AT$5,$BZ$15:$BZ$19,$CL$15:$CL$19,"",0,1))</f>
        <v/>
      </c>
      <c r="BA23" s="793"/>
      <c r="BB23" s="793"/>
      <c r="BC23" s="793"/>
      <c r="BD23" s="793"/>
      <c r="BE23" s="793"/>
      <c r="BF23" s="793"/>
      <c r="BG23" s="793"/>
      <c r="BH23" s="794"/>
      <c r="BI23" s="788"/>
      <c r="BJ23" s="23" t="s">
        <v>294</v>
      </c>
      <c r="BK23" s="234" t="str">
        <f>IF(COUNTIF($BZ$15:$BZ$19,BI$5)=0,"",_xlfn.XLOOKUP(BI$5,$BZ$15:$BZ$19,$CJ$15:$CJ$19,"",0,1))</f>
        <v/>
      </c>
      <c r="BL23" s="235" t="str">
        <f>IF(COUNTIF($BZ$15:$BZ$19,BI$5)=0,"",_xlfn.XLOOKUP(BI$5,$BZ$15:$BZ$19,$CK$15:$CK$19,"",0,1))</f>
        <v/>
      </c>
      <c r="BM23" s="25" t="s">
        <v>18</v>
      </c>
      <c r="BN23" s="23" t="s">
        <v>57</v>
      </c>
      <c r="BO23" s="792" t="str">
        <f>IF(COUNTIF($BZ$15:$BZ$19,BI$5)=0,"",_xlfn.XLOOKUP(BI$5,$BZ$15:$BZ$19,$CL$15:$CL$19,"",0,1))</f>
        <v/>
      </c>
      <c r="BP23" s="793"/>
      <c r="BQ23" s="793"/>
      <c r="BR23" s="793"/>
      <c r="BS23" s="793"/>
      <c r="BT23" s="793"/>
      <c r="BU23" s="793"/>
      <c r="BV23" s="793"/>
      <c r="BW23" s="794"/>
    </row>
    <row r="24" spans="1:107" ht="24.75" customHeight="1">
      <c r="A24" s="857" t="s">
        <v>69</v>
      </c>
      <c r="B24" s="23" t="s">
        <v>3</v>
      </c>
      <c r="C24" s="150"/>
      <c r="D24" s="27"/>
      <c r="E24" s="25" t="s">
        <v>18</v>
      </c>
      <c r="F24" s="23" t="s">
        <v>57</v>
      </c>
      <c r="G24" s="799"/>
      <c r="H24" s="807"/>
      <c r="I24" s="807"/>
      <c r="J24" s="807"/>
      <c r="K24" s="807"/>
      <c r="L24" s="807"/>
      <c r="M24" s="807"/>
      <c r="N24" s="807"/>
      <c r="O24" s="856"/>
      <c r="P24" s="800" t="s">
        <v>69</v>
      </c>
      <c r="Q24" s="23" t="s">
        <v>3</v>
      </c>
      <c r="R24" s="150"/>
      <c r="S24" s="174"/>
      <c r="T24" s="231" t="s">
        <v>18</v>
      </c>
      <c r="U24" s="23" t="s">
        <v>57</v>
      </c>
      <c r="V24" s="799"/>
      <c r="W24" s="807"/>
      <c r="X24" s="807"/>
      <c r="Y24" s="807"/>
      <c r="Z24" s="807"/>
      <c r="AA24" s="807"/>
      <c r="AB24" s="807"/>
      <c r="AC24" s="807"/>
      <c r="AD24" s="856"/>
      <c r="AE24" s="857" t="s">
        <v>69</v>
      </c>
      <c r="AF24" s="23" t="s">
        <v>3</v>
      </c>
      <c r="AG24" s="150"/>
      <c r="AH24" s="153"/>
      <c r="AI24" s="25" t="s">
        <v>18</v>
      </c>
      <c r="AJ24" s="23" t="s">
        <v>57</v>
      </c>
      <c r="AK24" s="799"/>
      <c r="AL24" s="807"/>
      <c r="AM24" s="807"/>
      <c r="AN24" s="807"/>
      <c r="AO24" s="807"/>
      <c r="AP24" s="807"/>
      <c r="AQ24" s="807"/>
      <c r="AR24" s="807"/>
      <c r="AS24" s="856"/>
      <c r="AT24" s="857" t="s">
        <v>69</v>
      </c>
      <c r="AU24" s="23" t="s">
        <v>3</v>
      </c>
      <c r="AV24" s="150"/>
      <c r="AW24" s="153"/>
      <c r="AX24" s="25" t="s">
        <v>18</v>
      </c>
      <c r="AY24" s="23" t="s">
        <v>57</v>
      </c>
      <c r="AZ24" s="799"/>
      <c r="BA24" s="807"/>
      <c r="BB24" s="807"/>
      <c r="BC24" s="807"/>
      <c r="BD24" s="807"/>
      <c r="BE24" s="807"/>
      <c r="BF24" s="807"/>
      <c r="BG24" s="807"/>
      <c r="BH24" s="856"/>
      <c r="BI24" s="857" t="s">
        <v>69</v>
      </c>
      <c r="BJ24" s="23" t="s">
        <v>3</v>
      </c>
      <c r="BK24" s="150"/>
      <c r="BL24" s="153"/>
      <c r="BM24" s="25" t="s">
        <v>18</v>
      </c>
      <c r="BN24" s="23" t="s">
        <v>57</v>
      </c>
      <c r="BO24" s="799"/>
      <c r="BP24" s="807"/>
      <c r="BQ24" s="807"/>
      <c r="BR24" s="807"/>
      <c r="BS24" s="807"/>
      <c r="BT24" s="807"/>
      <c r="BU24" s="807"/>
      <c r="BV24" s="807"/>
      <c r="BW24" s="856"/>
    </row>
    <row r="25" spans="1:107" ht="24.75" customHeight="1">
      <c r="A25" s="857"/>
      <c r="B25" s="23" t="s">
        <v>4</v>
      </c>
      <c r="C25" s="150"/>
      <c r="D25" s="27"/>
      <c r="E25" s="25" t="s">
        <v>20</v>
      </c>
      <c r="F25" s="799" t="s">
        <v>56</v>
      </c>
      <c r="G25" s="807"/>
      <c r="H25" s="807"/>
      <c r="I25" s="807"/>
      <c r="J25" s="807"/>
      <c r="K25" s="807"/>
      <c r="L25" s="807"/>
      <c r="M25" s="807"/>
      <c r="N25" s="807"/>
      <c r="O25" s="856"/>
      <c r="P25" s="800"/>
      <c r="Q25" s="23" t="s">
        <v>4</v>
      </c>
      <c r="R25" s="150"/>
      <c r="S25" s="27"/>
      <c r="T25" s="25" t="s">
        <v>20</v>
      </c>
      <c r="U25" s="799" t="s">
        <v>56</v>
      </c>
      <c r="V25" s="807"/>
      <c r="W25" s="807"/>
      <c r="X25" s="807"/>
      <c r="Y25" s="807"/>
      <c r="Z25" s="807"/>
      <c r="AA25" s="807"/>
      <c r="AB25" s="807"/>
      <c r="AC25" s="807"/>
      <c r="AD25" s="807"/>
      <c r="AE25" s="857"/>
      <c r="AF25" s="23" t="s">
        <v>4</v>
      </c>
      <c r="AG25" s="150"/>
      <c r="AH25" s="153"/>
      <c r="AI25" s="25" t="s">
        <v>20</v>
      </c>
      <c r="AJ25" s="799" t="s">
        <v>56</v>
      </c>
      <c r="AK25" s="807"/>
      <c r="AL25" s="807"/>
      <c r="AM25" s="807"/>
      <c r="AN25" s="807"/>
      <c r="AO25" s="807"/>
      <c r="AP25" s="807"/>
      <c r="AQ25" s="807"/>
      <c r="AR25" s="807"/>
      <c r="AS25" s="856"/>
      <c r="AT25" s="857"/>
      <c r="AU25" s="23" t="s">
        <v>4</v>
      </c>
      <c r="AV25" s="150"/>
      <c r="AW25" s="153"/>
      <c r="AX25" s="25" t="s">
        <v>20</v>
      </c>
      <c r="AY25" s="799" t="s">
        <v>56</v>
      </c>
      <c r="AZ25" s="807"/>
      <c r="BA25" s="807"/>
      <c r="BB25" s="807"/>
      <c r="BC25" s="807"/>
      <c r="BD25" s="807"/>
      <c r="BE25" s="807"/>
      <c r="BF25" s="807"/>
      <c r="BG25" s="807"/>
      <c r="BH25" s="856"/>
      <c r="BI25" s="857"/>
      <c r="BJ25" s="23" t="s">
        <v>4</v>
      </c>
      <c r="BK25" s="150"/>
      <c r="BL25" s="153"/>
      <c r="BM25" s="25" t="s">
        <v>20</v>
      </c>
      <c r="BN25" s="799" t="s">
        <v>56</v>
      </c>
      <c r="BO25" s="807"/>
      <c r="BP25" s="807"/>
      <c r="BQ25" s="807"/>
      <c r="BR25" s="807"/>
      <c r="BS25" s="807"/>
      <c r="BT25" s="807"/>
      <c r="BU25" s="807"/>
      <c r="BV25" s="807"/>
      <c r="BW25" s="856"/>
    </row>
    <row r="26" spans="1:107" ht="24.75" customHeight="1">
      <c r="A26" s="857"/>
      <c r="B26" s="23" t="s">
        <v>5</v>
      </c>
      <c r="C26" s="150"/>
      <c r="D26" s="27"/>
      <c r="E26" s="25" t="s">
        <v>20</v>
      </c>
      <c r="F26" s="799" t="s">
        <v>56</v>
      </c>
      <c r="G26" s="807"/>
      <c r="H26" s="807"/>
      <c r="I26" s="807"/>
      <c r="J26" s="807"/>
      <c r="K26" s="807"/>
      <c r="L26" s="807"/>
      <c r="M26" s="807"/>
      <c r="N26" s="807"/>
      <c r="O26" s="856"/>
      <c r="P26" s="800"/>
      <c r="Q26" s="23" t="s">
        <v>5</v>
      </c>
      <c r="R26" s="150"/>
      <c r="S26" s="27"/>
      <c r="T26" s="25" t="s">
        <v>20</v>
      </c>
      <c r="U26" s="799" t="s">
        <v>56</v>
      </c>
      <c r="V26" s="807"/>
      <c r="W26" s="807"/>
      <c r="X26" s="807"/>
      <c r="Y26" s="807"/>
      <c r="Z26" s="807"/>
      <c r="AA26" s="807"/>
      <c r="AB26" s="807"/>
      <c r="AC26" s="807"/>
      <c r="AD26" s="807"/>
      <c r="AE26" s="857"/>
      <c r="AF26" s="23" t="s">
        <v>5</v>
      </c>
      <c r="AG26" s="150"/>
      <c r="AH26" s="153"/>
      <c r="AI26" s="25" t="s">
        <v>20</v>
      </c>
      <c r="AJ26" s="799" t="s">
        <v>56</v>
      </c>
      <c r="AK26" s="807"/>
      <c r="AL26" s="807"/>
      <c r="AM26" s="807"/>
      <c r="AN26" s="807"/>
      <c r="AO26" s="807"/>
      <c r="AP26" s="807"/>
      <c r="AQ26" s="807"/>
      <c r="AR26" s="807"/>
      <c r="AS26" s="856"/>
      <c r="AT26" s="857"/>
      <c r="AU26" s="23" t="s">
        <v>5</v>
      </c>
      <c r="AV26" s="150"/>
      <c r="AW26" s="153"/>
      <c r="AX26" s="25" t="s">
        <v>20</v>
      </c>
      <c r="AY26" s="799" t="s">
        <v>56</v>
      </c>
      <c r="AZ26" s="807"/>
      <c r="BA26" s="807"/>
      <c r="BB26" s="807"/>
      <c r="BC26" s="807"/>
      <c r="BD26" s="807"/>
      <c r="BE26" s="807"/>
      <c r="BF26" s="807"/>
      <c r="BG26" s="807"/>
      <c r="BH26" s="856"/>
      <c r="BI26" s="857"/>
      <c r="BJ26" s="23" t="s">
        <v>5</v>
      </c>
      <c r="BK26" s="150"/>
      <c r="BL26" s="153"/>
      <c r="BM26" s="25" t="s">
        <v>20</v>
      </c>
      <c r="BN26" s="799" t="s">
        <v>56</v>
      </c>
      <c r="BO26" s="807"/>
      <c r="BP26" s="807"/>
      <c r="BQ26" s="807"/>
      <c r="BR26" s="807"/>
      <c r="BS26" s="807"/>
      <c r="BT26" s="807"/>
      <c r="BU26" s="807"/>
      <c r="BV26" s="807"/>
      <c r="BW26" s="856"/>
    </row>
    <row r="27" spans="1:107" ht="24.75" customHeight="1">
      <c r="A27" s="857"/>
      <c r="B27" s="23" t="s">
        <v>7</v>
      </c>
      <c r="C27" s="150"/>
      <c r="D27" s="27"/>
      <c r="E27" s="25" t="s">
        <v>20</v>
      </c>
      <c r="F27" s="799" t="s">
        <v>56</v>
      </c>
      <c r="G27" s="807"/>
      <c r="H27" s="807"/>
      <c r="I27" s="807"/>
      <c r="J27" s="807"/>
      <c r="K27" s="807"/>
      <c r="L27" s="807"/>
      <c r="M27" s="807"/>
      <c r="N27" s="807"/>
      <c r="O27" s="856"/>
      <c r="P27" s="800"/>
      <c r="Q27" s="23" t="s">
        <v>7</v>
      </c>
      <c r="R27" s="150"/>
      <c r="S27" s="27"/>
      <c r="T27" s="25" t="s">
        <v>20</v>
      </c>
      <c r="U27" s="799" t="s">
        <v>56</v>
      </c>
      <c r="V27" s="807"/>
      <c r="W27" s="807"/>
      <c r="X27" s="807"/>
      <c r="Y27" s="807"/>
      <c r="Z27" s="807"/>
      <c r="AA27" s="807"/>
      <c r="AB27" s="807"/>
      <c r="AC27" s="807"/>
      <c r="AD27" s="807"/>
      <c r="AE27" s="857"/>
      <c r="AF27" s="23" t="s">
        <v>7</v>
      </c>
      <c r="AG27" s="150"/>
      <c r="AH27" s="153"/>
      <c r="AI27" s="25" t="s">
        <v>20</v>
      </c>
      <c r="AJ27" s="799" t="s">
        <v>56</v>
      </c>
      <c r="AK27" s="807"/>
      <c r="AL27" s="807"/>
      <c r="AM27" s="807"/>
      <c r="AN27" s="807"/>
      <c r="AO27" s="807"/>
      <c r="AP27" s="807"/>
      <c r="AQ27" s="807"/>
      <c r="AR27" s="807"/>
      <c r="AS27" s="856"/>
      <c r="AT27" s="857"/>
      <c r="AU27" s="23" t="s">
        <v>7</v>
      </c>
      <c r="AV27" s="150"/>
      <c r="AW27" s="153"/>
      <c r="AX27" s="25" t="s">
        <v>20</v>
      </c>
      <c r="AY27" s="799" t="s">
        <v>56</v>
      </c>
      <c r="AZ27" s="807"/>
      <c r="BA27" s="807"/>
      <c r="BB27" s="807"/>
      <c r="BC27" s="807"/>
      <c r="BD27" s="807"/>
      <c r="BE27" s="807"/>
      <c r="BF27" s="807"/>
      <c r="BG27" s="807"/>
      <c r="BH27" s="856"/>
      <c r="BI27" s="857"/>
      <c r="BJ27" s="23" t="s">
        <v>7</v>
      </c>
      <c r="BK27" s="150"/>
      <c r="BL27" s="153"/>
      <c r="BM27" s="25" t="s">
        <v>20</v>
      </c>
      <c r="BN27" s="799" t="s">
        <v>56</v>
      </c>
      <c r="BO27" s="807"/>
      <c r="BP27" s="807"/>
      <c r="BQ27" s="807"/>
      <c r="BR27" s="807"/>
      <c r="BS27" s="807"/>
      <c r="BT27" s="807"/>
      <c r="BU27" s="807"/>
      <c r="BV27" s="807"/>
      <c r="BW27" s="856"/>
    </row>
    <row r="28" spans="1:107" ht="24.75" customHeight="1">
      <c r="A28" s="857"/>
      <c r="B28" s="23" t="s">
        <v>8</v>
      </c>
      <c r="C28" s="150"/>
      <c r="D28" s="27"/>
      <c r="E28" s="25" t="s">
        <v>20</v>
      </c>
      <c r="F28" s="799" t="s">
        <v>56</v>
      </c>
      <c r="G28" s="807"/>
      <c r="H28" s="807"/>
      <c r="I28" s="807"/>
      <c r="J28" s="807"/>
      <c r="K28" s="807"/>
      <c r="L28" s="807"/>
      <c r="M28" s="807"/>
      <c r="N28" s="807"/>
      <c r="O28" s="856"/>
      <c r="P28" s="800"/>
      <c r="Q28" s="23" t="s">
        <v>8</v>
      </c>
      <c r="R28" s="150"/>
      <c r="S28" s="27"/>
      <c r="T28" s="25" t="s">
        <v>20</v>
      </c>
      <c r="U28" s="799" t="s">
        <v>56</v>
      </c>
      <c r="V28" s="807"/>
      <c r="W28" s="807"/>
      <c r="X28" s="807"/>
      <c r="Y28" s="807"/>
      <c r="Z28" s="807"/>
      <c r="AA28" s="807"/>
      <c r="AB28" s="807"/>
      <c r="AC28" s="807"/>
      <c r="AD28" s="807"/>
      <c r="AE28" s="857"/>
      <c r="AF28" s="23" t="s">
        <v>8</v>
      </c>
      <c r="AG28" s="150"/>
      <c r="AH28" s="153"/>
      <c r="AI28" s="25" t="s">
        <v>20</v>
      </c>
      <c r="AJ28" s="799" t="s">
        <v>56</v>
      </c>
      <c r="AK28" s="807"/>
      <c r="AL28" s="807"/>
      <c r="AM28" s="807"/>
      <c r="AN28" s="807"/>
      <c r="AO28" s="807"/>
      <c r="AP28" s="807"/>
      <c r="AQ28" s="807"/>
      <c r="AR28" s="807"/>
      <c r="AS28" s="856"/>
      <c r="AT28" s="857"/>
      <c r="AU28" s="23" t="s">
        <v>8</v>
      </c>
      <c r="AV28" s="150"/>
      <c r="AW28" s="153"/>
      <c r="AX28" s="25" t="s">
        <v>20</v>
      </c>
      <c r="AY28" s="799" t="s">
        <v>56</v>
      </c>
      <c r="AZ28" s="807"/>
      <c r="BA28" s="807"/>
      <c r="BB28" s="807"/>
      <c r="BC28" s="807"/>
      <c r="BD28" s="807"/>
      <c r="BE28" s="807"/>
      <c r="BF28" s="807"/>
      <c r="BG28" s="807"/>
      <c r="BH28" s="856"/>
      <c r="BI28" s="857"/>
      <c r="BJ28" s="23" t="s">
        <v>8</v>
      </c>
      <c r="BK28" s="150"/>
      <c r="BL28" s="153"/>
      <c r="BM28" s="25" t="s">
        <v>20</v>
      </c>
      <c r="BN28" s="799" t="s">
        <v>56</v>
      </c>
      <c r="BO28" s="807"/>
      <c r="BP28" s="807"/>
      <c r="BQ28" s="807"/>
      <c r="BR28" s="807"/>
      <c r="BS28" s="807"/>
      <c r="BT28" s="807"/>
      <c r="BU28" s="807"/>
      <c r="BV28" s="807"/>
      <c r="BW28" s="856"/>
    </row>
    <row r="29" spans="1:107" ht="24.75" customHeight="1">
      <c r="A29" s="857"/>
      <c r="B29" s="23" t="s">
        <v>6</v>
      </c>
      <c r="C29" s="150"/>
      <c r="D29" s="27"/>
      <c r="E29" s="25" t="s">
        <v>20</v>
      </c>
      <c r="F29" s="799" t="s">
        <v>68</v>
      </c>
      <c r="G29" s="807"/>
      <c r="H29" s="807"/>
      <c r="I29" s="807"/>
      <c r="J29" s="807"/>
      <c r="K29" s="807"/>
      <c r="L29" s="807"/>
      <c r="M29" s="807"/>
      <c r="N29" s="807"/>
      <c r="O29" s="856"/>
      <c r="P29" s="800"/>
      <c r="Q29" s="23" t="s">
        <v>6</v>
      </c>
      <c r="R29" s="150"/>
      <c r="S29" s="27"/>
      <c r="T29" s="25" t="s">
        <v>20</v>
      </c>
      <c r="U29" s="799" t="s">
        <v>68</v>
      </c>
      <c r="V29" s="807"/>
      <c r="W29" s="807"/>
      <c r="X29" s="807"/>
      <c r="Y29" s="807"/>
      <c r="Z29" s="807"/>
      <c r="AA29" s="807"/>
      <c r="AB29" s="807"/>
      <c r="AC29" s="807"/>
      <c r="AD29" s="807"/>
      <c r="AE29" s="857"/>
      <c r="AF29" s="23" t="s">
        <v>6</v>
      </c>
      <c r="AG29" s="150"/>
      <c r="AH29" s="153"/>
      <c r="AI29" s="25" t="s">
        <v>20</v>
      </c>
      <c r="AJ29" s="799" t="s">
        <v>68</v>
      </c>
      <c r="AK29" s="807"/>
      <c r="AL29" s="807"/>
      <c r="AM29" s="807"/>
      <c r="AN29" s="807"/>
      <c r="AO29" s="807"/>
      <c r="AP29" s="807"/>
      <c r="AQ29" s="807"/>
      <c r="AR29" s="807"/>
      <c r="AS29" s="856"/>
      <c r="AT29" s="857"/>
      <c r="AU29" s="23" t="s">
        <v>6</v>
      </c>
      <c r="AV29" s="150"/>
      <c r="AW29" s="153"/>
      <c r="AX29" s="25" t="s">
        <v>20</v>
      </c>
      <c r="AY29" s="799" t="s">
        <v>68</v>
      </c>
      <c r="AZ29" s="807"/>
      <c r="BA29" s="807"/>
      <c r="BB29" s="807"/>
      <c r="BC29" s="807"/>
      <c r="BD29" s="807"/>
      <c r="BE29" s="807"/>
      <c r="BF29" s="807"/>
      <c r="BG29" s="807"/>
      <c r="BH29" s="856"/>
      <c r="BI29" s="857"/>
      <c r="BJ29" s="23" t="s">
        <v>6</v>
      </c>
      <c r="BK29" s="150"/>
      <c r="BL29" s="153"/>
      <c r="BM29" s="25" t="s">
        <v>20</v>
      </c>
      <c r="BN29" s="799" t="s">
        <v>68</v>
      </c>
      <c r="BO29" s="807"/>
      <c r="BP29" s="807"/>
      <c r="BQ29" s="807"/>
      <c r="BR29" s="807"/>
      <c r="BS29" s="807"/>
      <c r="BT29" s="807"/>
      <c r="BU29" s="807"/>
      <c r="BV29" s="807"/>
      <c r="BW29" s="856"/>
    </row>
    <row r="30" spans="1:107" ht="24.75" customHeight="1">
      <c r="A30" s="26" t="s">
        <v>19</v>
      </c>
      <c r="B30" s="23" t="s">
        <v>2</v>
      </c>
      <c r="C30" s="150"/>
      <c r="D30" s="27"/>
      <c r="E30" s="25" t="s">
        <v>18</v>
      </c>
      <c r="F30" s="799" t="s">
        <v>64</v>
      </c>
      <c r="G30" s="807"/>
      <c r="H30" s="807"/>
      <c r="I30" s="807"/>
      <c r="J30" s="807"/>
      <c r="K30" s="807"/>
      <c r="L30" s="807"/>
      <c r="M30" s="807"/>
      <c r="N30" s="807"/>
      <c r="O30" s="856"/>
      <c r="P30" s="165" t="s">
        <v>19</v>
      </c>
      <c r="Q30" s="23" t="s">
        <v>2</v>
      </c>
      <c r="R30" s="150"/>
      <c r="S30" s="27"/>
      <c r="T30" s="25" t="s">
        <v>18</v>
      </c>
      <c r="U30" s="799" t="s">
        <v>64</v>
      </c>
      <c r="V30" s="807"/>
      <c r="W30" s="807"/>
      <c r="X30" s="807"/>
      <c r="Y30" s="807"/>
      <c r="Z30" s="807"/>
      <c r="AA30" s="807"/>
      <c r="AB30" s="807"/>
      <c r="AC30" s="807"/>
      <c r="AD30" s="807"/>
      <c r="AE30" s="26" t="s">
        <v>19</v>
      </c>
      <c r="AF30" s="23" t="s">
        <v>2</v>
      </c>
      <c r="AG30" s="150"/>
      <c r="AH30" s="153"/>
      <c r="AI30" s="25" t="s">
        <v>18</v>
      </c>
      <c r="AJ30" s="799" t="s">
        <v>64</v>
      </c>
      <c r="AK30" s="807"/>
      <c r="AL30" s="807"/>
      <c r="AM30" s="807"/>
      <c r="AN30" s="807"/>
      <c r="AO30" s="807"/>
      <c r="AP30" s="807"/>
      <c r="AQ30" s="807"/>
      <c r="AR30" s="807"/>
      <c r="AS30" s="856"/>
      <c r="AT30" s="26" t="s">
        <v>19</v>
      </c>
      <c r="AU30" s="23" t="s">
        <v>2</v>
      </c>
      <c r="AV30" s="150"/>
      <c r="AW30" s="153"/>
      <c r="AX30" s="25" t="s">
        <v>18</v>
      </c>
      <c r="AY30" s="799" t="s">
        <v>64</v>
      </c>
      <c r="AZ30" s="807"/>
      <c r="BA30" s="807"/>
      <c r="BB30" s="807"/>
      <c r="BC30" s="807"/>
      <c r="BD30" s="807"/>
      <c r="BE30" s="807"/>
      <c r="BF30" s="807"/>
      <c r="BG30" s="807"/>
      <c r="BH30" s="856"/>
      <c r="BI30" s="26" t="s">
        <v>19</v>
      </c>
      <c r="BJ30" s="23" t="s">
        <v>2</v>
      </c>
      <c r="BK30" s="150"/>
      <c r="BL30" s="153"/>
      <c r="BM30" s="25" t="s">
        <v>18</v>
      </c>
      <c r="BN30" s="799" t="s">
        <v>64</v>
      </c>
      <c r="BO30" s="807"/>
      <c r="BP30" s="807"/>
      <c r="BQ30" s="807"/>
      <c r="BR30" s="807"/>
      <c r="BS30" s="807"/>
      <c r="BT30" s="807"/>
      <c r="BU30" s="807"/>
      <c r="BV30" s="807"/>
      <c r="BW30" s="856"/>
    </row>
    <row r="31" spans="1:107" ht="24.75" customHeight="1">
      <c r="A31" s="868" t="s">
        <v>265</v>
      </c>
      <c r="B31" s="23" t="s">
        <v>9</v>
      </c>
      <c r="C31" s="150"/>
      <c r="D31" s="27"/>
      <c r="E31" s="25" t="s">
        <v>18</v>
      </c>
      <c r="F31" s="866" t="s">
        <v>117</v>
      </c>
      <c r="G31" s="866"/>
      <c r="H31" s="866"/>
      <c r="I31" s="866"/>
      <c r="J31" s="818"/>
      <c r="K31" s="818"/>
      <c r="L31" s="818"/>
      <c r="M31" s="818"/>
      <c r="N31" s="818"/>
      <c r="O31" s="819"/>
      <c r="P31" s="867" t="s">
        <v>266</v>
      </c>
      <c r="Q31" s="23" t="s">
        <v>9</v>
      </c>
      <c r="R31" s="150"/>
      <c r="S31" s="27"/>
      <c r="T31" s="25" t="s">
        <v>18</v>
      </c>
      <c r="U31" s="799" t="s">
        <v>117</v>
      </c>
      <c r="V31" s="807"/>
      <c r="W31" s="807"/>
      <c r="X31" s="807"/>
      <c r="Y31" s="818"/>
      <c r="Z31" s="818"/>
      <c r="AA31" s="818"/>
      <c r="AB31" s="818"/>
      <c r="AC31" s="818"/>
      <c r="AD31" s="818"/>
      <c r="AE31" s="857" t="s">
        <v>21</v>
      </c>
      <c r="AF31" s="23" t="s">
        <v>9</v>
      </c>
      <c r="AG31" s="150"/>
      <c r="AH31" s="153"/>
      <c r="AI31" s="25" t="s">
        <v>18</v>
      </c>
      <c r="AJ31" s="799" t="s">
        <v>117</v>
      </c>
      <c r="AK31" s="807"/>
      <c r="AL31" s="807"/>
      <c r="AM31" s="807"/>
      <c r="AN31" s="818"/>
      <c r="AO31" s="818"/>
      <c r="AP31" s="818"/>
      <c r="AQ31" s="818"/>
      <c r="AR31" s="818"/>
      <c r="AS31" s="819"/>
      <c r="AT31" s="857" t="s">
        <v>21</v>
      </c>
      <c r="AU31" s="23" t="s">
        <v>9</v>
      </c>
      <c r="AV31" s="150"/>
      <c r="AW31" s="153"/>
      <c r="AX31" s="25" t="s">
        <v>18</v>
      </c>
      <c r="AY31" s="799" t="s">
        <v>117</v>
      </c>
      <c r="AZ31" s="807"/>
      <c r="BA31" s="807"/>
      <c r="BB31" s="807"/>
      <c r="BC31" s="818"/>
      <c r="BD31" s="818"/>
      <c r="BE31" s="818"/>
      <c r="BF31" s="818"/>
      <c r="BG31" s="818"/>
      <c r="BH31" s="819"/>
      <c r="BI31" s="857" t="s">
        <v>21</v>
      </c>
      <c r="BJ31" s="23" t="s">
        <v>9</v>
      </c>
      <c r="BK31" s="150"/>
      <c r="BL31" s="153"/>
      <c r="BM31" s="25" t="s">
        <v>18</v>
      </c>
      <c r="BN31" s="799" t="s">
        <v>117</v>
      </c>
      <c r="BO31" s="807"/>
      <c r="BP31" s="807"/>
      <c r="BQ31" s="807"/>
      <c r="BR31" s="818"/>
      <c r="BS31" s="818"/>
      <c r="BT31" s="818"/>
      <c r="BU31" s="818"/>
      <c r="BV31" s="818"/>
      <c r="BW31" s="819"/>
    </row>
    <row r="32" spans="1:107" ht="24.75" customHeight="1">
      <c r="A32" s="857"/>
      <c r="B32" s="23" t="s">
        <v>10</v>
      </c>
      <c r="C32" s="150"/>
      <c r="D32" s="27"/>
      <c r="E32" s="25" t="s">
        <v>18</v>
      </c>
      <c r="F32" s="799" t="s">
        <v>65</v>
      </c>
      <c r="G32" s="807"/>
      <c r="H32" s="807"/>
      <c r="I32" s="807"/>
      <c r="J32" s="807"/>
      <c r="K32" s="807"/>
      <c r="L32" s="807"/>
      <c r="M32" s="807"/>
      <c r="N32" s="807"/>
      <c r="O32" s="856"/>
      <c r="P32" s="848"/>
      <c r="Q32" s="23" t="s">
        <v>10</v>
      </c>
      <c r="R32" s="150"/>
      <c r="S32" s="27"/>
      <c r="T32" s="25" t="s">
        <v>18</v>
      </c>
      <c r="U32" s="799" t="s">
        <v>65</v>
      </c>
      <c r="V32" s="807"/>
      <c r="W32" s="807"/>
      <c r="X32" s="807"/>
      <c r="Y32" s="807"/>
      <c r="Z32" s="807"/>
      <c r="AA32" s="807"/>
      <c r="AB32" s="807"/>
      <c r="AC32" s="807"/>
      <c r="AD32" s="807"/>
      <c r="AE32" s="857"/>
      <c r="AF32" s="23" t="s">
        <v>10</v>
      </c>
      <c r="AG32" s="150"/>
      <c r="AH32" s="153"/>
      <c r="AI32" s="25" t="s">
        <v>18</v>
      </c>
      <c r="AJ32" s="799" t="s">
        <v>65</v>
      </c>
      <c r="AK32" s="807"/>
      <c r="AL32" s="807"/>
      <c r="AM32" s="807"/>
      <c r="AN32" s="807"/>
      <c r="AO32" s="807"/>
      <c r="AP32" s="807"/>
      <c r="AQ32" s="807"/>
      <c r="AR32" s="807"/>
      <c r="AS32" s="856"/>
      <c r="AT32" s="857"/>
      <c r="AU32" s="23" t="s">
        <v>10</v>
      </c>
      <c r="AV32" s="150"/>
      <c r="AW32" s="153"/>
      <c r="AX32" s="25" t="s">
        <v>18</v>
      </c>
      <c r="AY32" s="799" t="s">
        <v>65</v>
      </c>
      <c r="AZ32" s="807"/>
      <c r="BA32" s="807"/>
      <c r="BB32" s="807"/>
      <c r="BC32" s="807"/>
      <c r="BD32" s="807"/>
      <c r="BE32" s="807"/>
      <c r="BF32" s="807"/>
      <c r="BG32" s="807"/>
      <c r="BH32" s="856"/>
      <c r="BI32" s="857"/>
      <c r="BJ32" s="23" t="s">
        <v>10</v>
      </c>
      <c r="BK32" s="150"/>
      <c r="BL32" s="153"/>
      <c r="BM32" s="25" t="s">
        <v>18</v>
      </c>
      <c r="BN32" s="799" t="s">
        <v>65</v>
      </c>
      <c r="BO32" s="807"/>
      <c r="BP32" s="807"/>
      <c r="BQ32" s="807"/>
      <c r="BR32" s="807"/>
      <c r="BS32" s="807"/>
      <c r="BT32" s="807"/>
      <c r="BU32" s="807"/>
      <c r="BV32" s="807"/>
      <c r="BW32" s="856"/>
    </row>
    <row r="33" spans="1:75" ht="24.75" customHeight="1">
      <c r="A33" s="857"/>
      <c r="B33" s="23" t="s">
        <v>11</v>
      </c>
      <c r="C33" s="150"/>
      <c r="D33" s="27"/>
      <c r="E33" s="25" t="s">
        <v>18</v>
      </c>
      <c r="F33" s="799" t="s">
        <v>65</v>
      </c>
      <c r="G33" s="807"/>
      <c r="H33" s="807"/>
      <c r="I33" s="807"/>
      <c r="J33" s="807"/>
      <c r="K33" s="807"/>
      <c r="L33" s="807"/>
      <c r="M33" s="807"/>
      <c r="N33" s="807"/>
      <c r="O33" s="856"/>
      <c r="P33" s="848"/>
      <c r="Q33" s="23" t="s">
        <v>11</v>
      </c>
      <c r="R33" s="150"/>
      <c r="S33" s="27"/>
      <c r="T33" s="25" t="s">
        <v>18</v>
      </c>
      <c r="U33" s="799" t="s">
        <v>65</v>
      </c>
      <c r="V33" s="807"/>
      <c r="W33" s="807"/>
      <c r="X33" s="807"/>
      <c r="Y33" s="807"/>
      <c r="Z33" s="807"/>
      <c r="AA33" s="807"/>
      <c r="AB33" s="807"/>
      <c r="AC33" s="807"/>
      <c r="AD33" s="807"/>
      <c r="AE33" s="857"/>
      <c r="AF33" s="23" t="s">
        <v>11</v>
      </c>
      <c r="AG33" s="150"/>
      <c r="AH33" s="153"/>
      <c r="AI33" s="25" t="s">
        <v>18</v>
      </c>
      <c r="AJ33" s="799" t="s">
        <v>65</v>
      </c>
      <c r="AK33" s="807"/>
      <c r="AL33" s="807"/>
      <c r="AM33" s="807"/>
      <c r="AN33" s="807"/>
      <c r="AO33" s="807"/>
      <c r="AP33" s="807"/>
      <c r="AQ33" s="807"/>
      <c r="AR33" s="807"/>
      <c r="AS33" s="856"/>
      <c r="AT33" s="857"/>
      <c r="AU33" s="23" t="s">
        <v>11</v>
      </c>
      <c r="AV33" s="150"/>
      <c r="AW33" s="153"/>
      <c r="AX33" s="25" t="s">
        <v>18</v>
      </c>
      <c r="AY33" s="799" t="s">
        <v>65</v>
      </c>
      <c r="AZ33" s="807"/>
      <c r="BA33" s="807"/>
      <c r="BB33" s="807"/>
      <c r="BC33" s="807"/>
      <c r="BD33" s="807"/>
      <c r="BE33" s="807"/>
      <c r="BF33" s="807"/>
      <c r="BG33" s="807"/>
      <c r="BH33" s="856"/>
      <c r="BI33" s="857"/>
      <c r="BJ33" s="23" t="s">
        <v>11</v>
      </c>
      <c r="BK33" s="150"/>
      <c r="BL33" s="153"/>
      <c r="BM33" s="25" t="s">
        <v>18</v>
      </c>
      <c r="BN33" s="799" t="s">
        <v>65</v>
      </c>
      <c r="BO33" s="807"/>
      <c r="BP33" s="807"/>
      <c r="BQ33" s="807"/>
      <c r="BR33" s="807"/>
      <c r="BS33" s="807"/>
      <c r="BT33" s="807"/>
      <c r="BU33" s="807"/>
      <c r="BV33" s="807"/>
      <c r="BW33" s="856"/>
    </row>
    <row r="34" spans="1:75" ht="24.75" customHeight="1">
      <c r="A34" s="857"/>
      <c r="B34" s="23" t="s">
        <v>12</v>
      </c>
      <c r="C34" s="150"/>
      <c r="D34" s="27"/>
      <c r="E34" s="25" t="s">
        <v>18</v>
      </c>
      <c r="F34" s="799" t="s">
        <v>65</v>
      </c>
      <c r="G34" s="807"/>
      <c r="H34" s="807"/>
      <c r="I34" s="807"/>
      <c r="J34" s="807"/>
      <c r="K34" s="807"/>
      <c r="L34" s="807"/>
      <c r="M34" s="807"/>
      <c r="N34" s="807"/>
      <c r="O34" s="856"/>
      <c r="P34" s="849"/>
      <c r="Q34" s="23" t="s">
        <v>12</v>
      </c>
      <c r="R34" s="150"/>
      <c r="S34" s="27"/>
      <c r="T34" s="25" t="s">
        <v>18</v>
      </c>
      <c r="U34" s="799" t="s">
        <v>65</v>
      </c>
      <c r="V34" s="807"/>
      <c r="W34" s="807"/>
      <c r="X34" s="807"/>
      <c r="Y34" s="807"/>
      <c r="Z34" s="807"/>
      <c r="AA34" s="807"/>
      <c r="AB34" s="807"/>
      <c r="AC34" s="807"/>
      <c r="AD34" s="807"/>
      <c r="AE34" s="857"/>
      <c r="AF34" s="23" t="s">
        <v>12</v>
      </c>
      <c r="AG34" s="150"/>
      <c r="AH34" s="153"/>
      <c r="AI34" s="25" t="s">
        <v>18</v>
      </c>
      <c r="AJ34" s="799" t="s">
        <v>65</v>
      </c>
      <c r="AK34" s="807"/>
      <c r="AL34" s="807"/>
      <c r="AM34" s="807"/>
      <c r="AN34" s="807"/>
      <c r="AO34" s="807"/>
      <c r="AP34" s="807"/>
      <c r="AQ34" s="807"/>
      <c r="AR34" s="807"/>
      <c r="AS34" s="856"/>
      <c r="AT34" s="857"/>
      <c r="AU34" s="23" t="s">
        <v>12</v>
      </c>
      <c r="AV34" s="150"/>
      <c r="AW34" s="153"/>
      <c r="AX34" s="25" t="s">
        <v>18</v>
      </c>
      <c r="AY34" s="799" t="s">
        <v>65</v>
      </c>
      <c r="AZ34" s="807"/>
      <c r="BA34" s="807"/>
      <c r="BB34" s="807"/>
      <c r="BC34" s="807"/>
      <c r="BD34" s="807"/>
      <c r="BE34" s="807"/>
      <c r="BF34" s="807"/>
      <c r="BG34" s="807"/>
      <c r="BH34" s="856"/>
      <c r="BI34" s="857"/>
      <c r="BJ34" s="23" t="s">
        <v>12</v>
      </c>
      <c r="BK34" s="150"/>
      <c r="BL34" s="153"/>
      <c r="BM34" s="25" t="s">
        <v>18</v>
      </c>
      <c r="BN34" s="799" t="s">
        <v>65</v>
      </c>
      <c r="BO34" s="807"/>
      <c r="BP34" s="807"/>
      <c r="BQ34" s="807"/>
      <c r="BR34" s="807"/>
      <c r="BS34" s="807"/>
      <c r="BT34" s="807"/>
      <c r="BU34" s="807"/>
      <c r="BV34" s="807"/>
      <c r="BW34" s="856"/>
    </row>
    <row r="35" spans="1:75" ht="24.75" customHeight="1">
      <c r="A35" s="857"/>
      <c r="B35" s="23" t="s">
        <v>13</v>
      </c>
      <c r="C35" s="150"/>
      <c r="D35" s="27"/>
      <c r="E35" s="25" t="s">
        <v>135</v>
      </c>
      <c r="F35" s="799" t="s">
        <v>54</v>
      </c>
      <c r="G35" s="807"/>
      <c r="H35" s="807"/>
      <c r="I35" s="807"/>
      <c r="J35" s="807"/>
      <c r="K35" s="807"/>
      <c r="L35" s="807"/>
      <c r="M35" s="807"/>
      <c r="N35" s="807"/>
      <c r="O35" s="856"/>
      <c r="P35" s="820"/>
      <c r="Q35" s="821"/>
      <c r="R35" s="821"/>
      <c r="S35" s="821"/>
      <c r="T35" s="821"/>
      <c r="U35" s="821"/>
      <c r="V35" s="821"/>
      <c r="W35" s="821"/>
      <c r="X35" s="821"/>
      <c r="Y35" s="821"/>
      <c r="Z35" s="821"/>
      <c r="AA35" s="821"/>
      <c r="AB35" s="821"/>
      <c r="AC35" s="821"/>
      <c r="AD35" s="822"/>
      <c r="AE35" s="857"/>
      <c r="AF35" s="23" t="s">
        <v>13</v>
      </c>
      <c r="AG35" s="150"/>
      <c r="AH35" s="153"/>
      <c r="AI35" s="25" t="s">
        <v>135</v>
      </c>
      <c r="AJ35" s="799" t="s">
        <v>54</v>
      </c>
      <c r="AK35" s="807"/>
      <c r="AL35" s="807"/>
      <c r="AM35" s="807"/>
      <c r="AN35" s="807"/>
      <c r="AO35" s="807"/>
      <c r="AP35" s="807"/>
      <c r="AQ35" s="807"/>
      <c r="AR35" s="807"/>
      <c r="AS35" s="856"/>
      <c r="AT35" s="857"/>
      <c r="AU35" s="23" t="s">
        <v>13</v>
      </c>
      <c r="AV35" s="150"/>
      <c r="AW35" s="153"/>
      <c r="AX35" s="25" t="s">
        <v>135</v>
      </c>
      <c r="AY35" s="799" t="s">
        <v>54</v>
      </c>
      <c r="AZ35" s="807"/>
      <c r="BA35" s="807"/>
      <c r="BB35" s="807"/>
      <c r="BC35" s="807"/>
      <c r="BD35" s="807"/>
      <c r="BE35" s="807"/>
      <c r="BF35" s="807"/>
      <c r="BG35" s="807"/>
      <c r="BH35" s="856"/>
      <c r="BI35" s="857"/>
      <c r="BJ35" s="23" t="s">
        <v>13</v>
      </c>
      <c r="BK35" s="150"/>
      <c r="BL35" s="153"/>
      <c r="BM35" s="25" t="s">
        <v>135</v>
      </c>
      <c r="BN35" s="799" t="s">
        <v>54</v>
      </c>
      <c r="BO35" s="807"/>
      <c r="BP35" s="807"/>
      <c r="BQ35" s="807"/>
      <c r="BR35" s="807"/>
      <c r="BS35" s="807"/>
      <c r="BT35" s="807"/>
      <c r="BU35" s="807"/>
      <c r="BV35" s="807"/>
      <c r="BW35" s="856"/>
    </row>
    <row r="36" spans="1:75" ht="24.75" customHeight="1">
      <c r="A36" s="857"/>
      <c r="B36" s="23" t="s">
        <v>14</v>
      </c>
      <c r="C36" s="150"/>
      <c r="D36" s="27"/>
      <c r="E36" s="25" t="s">
        <v>135</v>
      </c>
      <c r="F36" s="799" t="s">
        <v>66</v>
      </c>
      <c r="G36" s="807"/>
      <c r="H36" s="807"/>
      <c r="I36" s="807"/>
      <c r="J36" s="807"/>
      <c r="K36" s="807"/>
      <c r="L36" s="807"/>
      <c r="M36" s="807"/>
      <c r="N36" s="807"/>
      <c r="O36" s="856"/>
      <c r="P36" s="823"/>
      <c r="Q36" s="824"/>
      <c r="R36" s="824"/>
      <c r="S36" s="824"/>
      <c r="T36" s="824"/>
      <c r="U36" s="824"/>
      <c r="V36" s="824"/>
      <c r="W36" s="824"/>
      <c r="X36" s="824"/>
      <c r="Y36" s="824"/>
      <c r="Z36" s="824"/>
      <c r="AA36" s="824"/>
      <c r="AB36" s="824"/>
      <c r="AC36" s="824"/>
      <c r="AD36" s="825"/>
      <c r="AE36" s="857"/>
      <c r="AF36" s="23" t="s">
        <v>14</v>
      </c>
      <c r="AG36" s="150"/>
      <c r="AH36" s="153"/>
      <c r="AI36" s="25" t="s">
        <v>135</v>
      </c>
      <c r="AJ36" s="799" t="s">
        <v>66</v>
      </c>
      <c r="AK36" s="807"/>
      <c r="AL36" s="807"/>
      <c r="AM36" s="807"/>
      <c r="AN36" s="807"/>
      <c r="AO36" s="807"/>
      <c r="AP36" s="807"/>
      <c r="AQ36" s="807"/>
      <c r="AR36" s="807"/>
      <c r="AS36" s="856"/>
      <c r="AT36" s="857"/>
      <c r="AU36" s="23" t="s">
        <v>14</v>
      </c>
      <c r="AV36" s="150"/>
      <c r="AW36" s="153"/>
      <c r="AX36" s="25" t="s">
        <v>135</v>
      </c>
      <c r="AY36" s="799" t="s">
        <v>66</v>
      </c>
      <c r="AZ36" s="807"/>
      <c r="BA36" s="807"/>
      <c r="BB36" s="807"/>
      <c r="BC36" s="807"/>
      <c r="BD36" s="807"/>
      <c r="BE36" s="807"/>
      <c r="BF36" s="807"/>
      <c r="BG36" s="807"/>
      <c r="BH36" s="856"/>
      <c r="BI36" s="857"/>
      <c r="BJ36" s="23" t="s">
        <v>14</v>
      </c>
      <c r="BK36" s="150"/>
      <c r="BL36" s="153"/>
      <c r="BM36" s="25" t="s">
        <v>135</v>
      </c>
      <c r="BN36" s="799" t="s">
        <v>66</v>
      </c>
      <c r="BO36" s="807"/>
      <c r="BP36" s="807"/>
      <c r="BQ36" s="807"/>
      <c r="BR36" s="807"/>
      <c r="BS36" s="807"/>
      <c r="BT36" s="807"/>
      <c r="BU36" s="807"/>
      <c r="BV36" s="807"/>
      <c r="BW36" s="856"/>
    </row>
    <row r="37" spans="1:75" ht="24.75" customHeight="1">
      <c r="A37" s="857"/>
      <c r="B37" s="23" t="s">
        <v>22</v>
      </c>
      <c r="C37" s="150"/>
      <c r="D37" s="27"/>
      <c r="E37" s="25" t="s">
        <v>20</v>
      </c>
      <c r="F37" s="799" t="s">
        <v>67</v>
      </c>
      <c r="G37" s="807"/>
      <c r="H37" s="807"/>
      <c r="I37" s="807"/>
      <c r="J37" s="807"/>
      <c r="K37" s="807"/>
      <c r="L37" s="807"/>
      <c r="M37" s="807"/>
      <c r="N37" s="807"/>
      <c r="O37" s="856"/>
      <c r="P37" s="826"/>
      <c r="Q37" s="827"/>
      <c r="R37" s="827"/>
      <c r="S37" s="827"/>
      <c r="T37" s="827"/>
      <c r="U37" s="827"/>
      <c r="V37" s="827"/>
      <c r="W37" s="827"/>
      <c r="X37" s="827"/>
      <c r="Y37" s="827"/>
      <c r="Z37" s="827"/>
      <c r="AA37" s="827"/>
      <c r="AB37" s="827"/>
      <c r="AC37" s="827"/>
      <c r="AD37" s="828"/>
      <c r="AE37" s="857"/>
      <c r="AF37" s="23" t="s">
        <v>22</v>
      </c>
      <c r="AG37" s="150"/>
      <c r="AH37" s="153"/>
      <c r="AI37" s="25" t="s">
        <v>20</v>
      </c>
      <c r="AJ37" s="799" t="s">
        <v>67</v>
      </c>
      <c r="AK37" s="807"/>
      <c r="AL37" s="807"/>
      <c r="AM37" s="807"/>
      <c r="AN37" s="807"/>
      <c r="AO37" s="807"/>
      <c r="AP37" s="807"/>
      <c r="AQ37" s="807"/>
      <c r="AR37" s="807"/>
      <c r="AS37" s="856"/>
      <c r="AT37" s="857"/>
      <c r="AU37" s="23" t="s">
        <v>22</v>
      </c>
      <c r="AV37" s="150"/>
      <c r="AW37" s="153"/>
      <c r="AX37" s="25" t="s">
        <v>20</v>
      </c>
      <c r="AY37" s="799" t="s">
        <v>67</v>
      </c>
      <c r="AZ37" s="807"/>
      <c r="BA37" s="807"/>
      <c r="BB37" s="807"/>
      <c r="BC37" s="807"/>
      <c r="BD37" s="807"/>
      <c r="BE37" s="807"/>
      <c r="BF37" s="807"/>
      <c r="BG37" s="807"/>
      <c r="BH37" s="856"/>
      <c r="BI37" s="857"/>
      <c r="BJ37" s="23" t="s">
        <v>22</v>
      </c>
      <c r="BK37" s="150"/>
      <c r="BL37" s="153"/>
      <c r="BM37" s="25" t="s">
        <v>20</v>
      </c>
      <c r="BN37" s="799" t="s">
        <v>67</v>
      </c>
      <c r="BO37" s="807"/>
      <c r="BP37" s="807"/>
      <c r="BQ37" s="807"/>
      <c r="BR37" s="807"/>
      <c r="BS37" s="807"/>
      <c r="BT37" s="807"/>
      <c r="BU37" s="807"/>
      <c r="BV37" s="807"/>
      <c r="BW37" s="856"/>
    </row>
    <row r="38" spans="1:75" ht="24.75" customHeight="1">
      <c r="A38" s="864" t="s">
        <v>130</v>
      </c>
      <c r="B38" s="149"/>
      <c r="C38" s="150"/>
      <c r="D38" s="799"/>
      <c r="E38" s="800"/>
      <c r="F38" s="866" t="s">
        <v>354</v>
      </c>
      <c r="G38" s="866"/>
      <c r="H38" s="886"/>
      <c r="I38" s="886"/>
      <c r="J38" s="866" t="s">
        <v>267</v>
      </c>
      <c r="K38" s="866"/>
      <c r="L38" s="866"/>
      <c r="M38" s="877"/>
      <c r="N38" s="818"/>
      <c r="O38" s="819"/>
      <c r="P38" s="864" t="s">
        <v>130</v>
      </c>
      <c r="Q38" s="149"/>
      <c r="R38" s="150"/>
      <c r="S38" s="799"/>
      <c r="T38" s="800"/>
      <c r="U38" s="866" t="s">
        <v>354</v>
      </c>
      <c r="V38" s="866"/>
      <c r="W38" s="886"/>
      <c r="X38" s="886"/>
      <c r="Y38" s="866" t="s">
        <v>267</v>
      </c>
      <c r="Z38" s="866"/>
      <c r="AA38" s="866"/>
      <c r="AB38" s="877"/>
      <c r="AC38" s="818"/>
      <c r="AD38" s="819"/>
      <c r="AE38" s="864" t="s">
        <v>130</v>
      </c>
      <c r="AF38" s="149"/>
      <c r="AG38" s="150"/>
      <c r="AH38" s="799"/>
      <c r="AI38" s="800"/>
      <c r="AJ38" s="866" t="s">
        <v>354</v>
      </c>
      <c r="AK38" s="866"/>
      <c r="AL38" s="886"/>
      <c r="AM38" s="886"/>
      <c r="AN38" s="866" t="s">
        <v>267</v>
      </c>
      <c r="AO38" s="866"/>
      <c r="AP38" s="866"/>
      <c r="AQ38" s="877"/>
      <c r="AR38" s="818"/>
      <c r="AS38" s="819"/>
      <c r="AT38" s="864" t="s">
        <v>130</v>
      </c>
      <c r="AU38" s="149"/>
      <c r="AV38" s="150"/>
      <c r="AW38" s="799"/>
      <c r="AX38" s="800"/>
      <c r="AY38" s="866" t="s">
        <v>354</v>
      </c>
      <c r="AZ38" s="866"/>
      <c r="BA38" s="886"/>
      <c r="BB38" s="886"/>
      <c r="BC38" s="866" t="s">
        <v>267</v>
      </c>
      <c r="BD38" s="866"/>
      <c r="BE38" s="866"/>
      <c r="BF38" s="877"/>
      <c r="BG38" s="818"/>
      <c r="BH38" s="819"/>
      <c r="BI38" s="864" t="s">
        <v>130</v>
      </c>
      <c r="BJ38" s="149"/>
      <c r="BK38" s="150"/>
      <c r="BL38" s="799"/>
      <c r="BM38" s="800"/>
      <c r="BN38" s="866" t="s">
        <v>354</v>
      </c>
      <c r="BO38" s="866"/>
      <c r="BP38" s="886"/>
      <c r="BQ38" s="886"/>
      <c r="BR38" s="866" t="s">
        <v>267</v>
      </c>
      <c r="BS38" s="866"/>
      <c r="BT38" s="866"/>
      <c r="BU38" s="877"/>
      <c r="BV38" s="818"/>
      <c r="BW38" s="819"/>
    </row>
    <row r="39" spans="1:75" ht="24.75" customHeight="1">
      <c r="A39" s="787"/>
      <c r="B39" s="149"/>
      <c r="C39" s="150"/>
      <c r="D39" s="799"/>
      <c r="E39" s="800"/>
      <c r="F39" s="866" t="s">
        <v>354</v>
      </c>
      <c r="G39" s="866"/>
      <c r="H39" s="886"/>
      <c r="I39" s="886"/>
      <c r="J39" s="866" t="s">
        <v>267</v>
      </c>
      <c r="K39" s="866"/>
      <c r="L39" s="866"/>
      <c r="M39" s="877"/>
      <c r="N39" s="818"/>
      <c r="O39" s="819"/>
      <c r="P39" s="787"/>
      <c r="Q39" s="149"/>
      <c r="R39" s="150"/>
      <c r="S39" s="799"/>
      <c r="T39" s="800"/>
      <c r="U39" s="866" t="s">
        <v>354</v>
      </c>
      <c r="V39" s="866"/>
      <c r="W39" s="886"/>
      <c r="X39" s="886"/>
      <c r="Y39" s="866" t="s">
        <v>267</v>
      </c>
      <c r="Z39" s="866"/>
      <c r="AA39" s="866"/>
      <c r="AB39" s="877"/>
      <c r="AC39" s="818"/>
      <c r="AD39" s="819"/>
      <c r="AE39" s="787"/>
      <c r="AF39" s="149"/>
      <c r="AG39" s="150"/>
      <c r="AH39" s="799"/>
      <c r="AI39" s="800"/>
      <c r="AJ39" s="866" t="s">
        <v>354</v>
      </c>
      <c r="AK39" s="866"/>
      <c r="AL39" s="886"/>
      <c r="AM39" s="886"/>
      <c r="AN39" s="866" t="s">
        <v>267</v>
      </c>
      <c r="AO39" s="866"/>
      <c r="AP39" s="866"/>
      <c r="AQ39" s="877"/>
      <c r="AR39" s="818"/>
      <c r="AS39" s="819"/>
      <c r="AT39" s="787"/>
      <c r="AU39" s="149"/>
      <c r="AV39" s="150"/>
      <c r="AW39" s="799"/>
      <c r="AX39" s="800"/>
      <c r="AY39" s="866" t="s">
        <v>354</v>
      </c>
      <c r="AZ39" s="866"/>
      <c r="BA39" s="886"/>
      <c r="BB39" s="886"/>
      <c r="BC39" s="866" t="s">
        <v>267</v>
      </c>
      <c r="BD39" s="866"/>
      <c r="BE39" s="866"/>
      <c r="BF39" s="877"/>
      <c r="BG39" s="818"/>
      <c r="BH39" s="819"/>
      <c r="BI39" s="787"/>
      <c r="BJ39" s="149"/>
      <c r="BK39" s="150"/>
      <c r="BL39" s="799"/>
      <c r="BM39" s="800"/>
      <c r="BN39" s="866" t="s">
        <v>354</v>
      </c>
      <c r="BO39" s="866"/>
      <c r="BP39" s="886"/>
      <c r="BQ39" s="886"/>
      <c r="BR39" s="866" t="s">
        <v>267</v>
      </c>
      <c r="BS39" s="866"/>
      <c r="BT39" s="866"/>
      <c r="BU39" s="877"/>
      <c r="BV39" s="818"/>
      <c r="BW39" s="819"/>
    </row>
    <row r="40" spans="1:75" ht="24.75" customHeight="1">
      <c r="A40" s="787"/>
      <c r="B40" s="149"/>
      <c r="C40" s="150"/>
      <c r="D40" s="799"/>
      <c r="E40" s="800"/>
      <c r="F40" s="866" t="s">
        <v>354</v>
      </c>
      <c r="G40" s="866"/>
      <c r="H40" s="886"/>
      <c r="I40" s="886"/>
      <c r="J40" s="866" t="s">
        <v>267</v>
      </c>
      <c r="K40" s="866"/>
      <c r="L40" s="866"/>
      <c r="M40" s="877"/>
      <c r="N40" s="818"/>
      <c r="O40" s="819"/>
      <c r="P40" s="787"/>
      <c r="Q40" s="149"/>
      <c r="R40" s="150"/>
      <c r="S40" s="799"/>
      <c r="T40" s="800"/>
      <c r="U40" s="866" t="s">
        <v>354</v>
      </c>
      <c r="V40" s="866"/>
      <c r="W40" s="886"/>
      <c r="X40" s="886"/>
      <c r="Y40" s="866" t="s">
        <v>267</v>
      </c>
      <c r="Z40" s="866"/>
      <c r="AA40" s="866"/>
      <c r="AB40" s="877"/>
      <c r="AC40" s="818"/>
      <c r="AD40" s="819"/>
      <c r="AE40" s="787"/>
      <c r="AF40" s="149"/>
      <c r="AG40" s="150"/>
      <c r="AH40" s="799"/>
      <c r="AI40" s="800"/>
      <c r="AJ40" s="866" t="s">
        <v>354</v>
      </c>
      <c r="AK40" s="866"/>
      <c r="AL40" s="886"/>
      <c r="AM40" s="886"/>
      <c r="AN40" s="866" t="s">
        <v>267</v>
      </c>
      <c r="AO40" s="866"/>
      <c r="AP40" s="866"/>
      <c r="AQ40" s="877"/>
      <c r="AR40" s="818"/>
      <c r="AS40" s="819"/>
      <c r="AT40" s="787"/>
      <c r="AU40" s="149"/>
      <c r="AV40" s="150"/>
      <c r="AW40" s="799"/>
      <c r="AX40" s="800"/>
      <c r="AY40" s="866" t="s">
        <v>354</v>
      </c>
      <c r="AZ40" s="866"/>
      <c r="BA40" s="886"/>
      <c r="BB40" s="886"/>
      <c r="BC40" s="866" t="s">
        <v>267</v>
      </c>
      <c r="BD40" s="866"/>
      <c r="BE40" s="866"/>
      <c r="BF40" s="877"/>
      <c r="BG40" s="818"/>
      <c r="BH40" s="819"/>
      <c r="BI40" s="787"/>
      <c r="BJ40" s="149"/>
      <c r="BK40" s="150"/>
      <c r="BL40" s="799"/>
      <c r="BM40" s="800"/>
      <c r="BN40" s="866" t="s">
        <v>354</v>
      </c>
      <c r="BO40" s="866"/>
      <c r="BP40" s="886"/>
      <c r="BQ40" s="886"/>
      <c r="BR40" s="866" t="s">
        <v>267</v>
      </c>
      <c r="BS40" s="866"/>
      <c r="BT40" s="866"/>
      <c r="BU40" s="877"/>
      <c r="BV40" s="818"/>
      <c r="BW40" s="819"/>
    </row>
    <row r="41" spans="1:75" ht="24.75" customHeight="1">
      <c r="A41" s="788"/>
      <c r="B41" s="149"/>
      <c r="C41" s="150"/>
      <c r="D41" s="799"/>
      <c r="E41" s="800"/>
      <c r="F41" s="866" t="s">
        <v>354</v>
      </c>
      <c r="G41" s="866"/>
      <c r="H41" s="886"/>
      <c r="I41" s="886"/>
      <c r="J41" s="866" t="s">
        <v>267</v>
      </c>
      <c r="K41" s="866"/>
      <c r="L41" s="866"/>
      <c r="M41" s="877"/>
      <c r="N41" s="818"/>
      <c r="O41" s="819"/>
      <c r="P41" s="788"/>
      <c r="Q41" s="149"/>
      <c r="R41" s="150"/>
      <c r="S41" s="799"/>
      <c r="T41" s="800"/>
      <c r="U41" s="866" t="s">
        <v>354</v>
      </c>
      <c r="V41" s="866"/>
      <c r="W41" s="886"/>
      <c r="X41" s="886"/>
      <c r="Y41" s="866" t="s">
        <v>267</v>
      </c>
      <c r="Z41" s="866"/>
      <c r="AA41" s="866"/>
      <c r="AB41" s="877"/>
      <c r="AC41" s="818"/>
      <c r="AD41" s="819"/>
      <c r="AE41" s="788"/>
      <c r="AF41" s="149"/>
      <c r="AG41" s="150"/>
      <c r="AH41" s="799"/>
      <c r="AI41" s="800"/>
      <c r="AJ41" s="866" t="s">
        <v>354</v>
      </c>
      <c r="AK41" s="866"/>
      <c r="AL41" s="886"/>
      <c r="AM41" s="886"/>
      <c r="AN41" s="866" t="s">
        <v>267</v>
      </c>
      <c r="AO41" s="866"/>
      <c r="AP41" s="866"/>
      <c r="AQ41" s="877"/>
      <c r="AR41" s="818"/>
      <c r="AS41" s="819"/>
      <c r="AT41" s="788"/>
      <c r="AU41" s="149"/>
      <c r="AV41" s="150"/>
      <c r="AW41" s="799"/>
      <c r="AX41" s="800"/>
      <c r="AY41" s="866" t="s">
        <v>354</v>
      </c>
      <c r="AZ41" s="866"/>
      <c r="BA41" s="886"/>
      <c r="BB41" s="886"/>
      <c r="BC41" s="866" t="s">
        <v>267</v>
      </c>
      <c r="BD41" s="866"/>
      <c r="BE41" s="866"/>
      <c r="BF41" s="877"/>
      <c r="BG41" s="818"/>
      <c r="BH41" s="819"/>
      <c r="BI41" s="788"/>
      <c r="BJ41" s="149"/>
      <c r="BK41" s="150"/>
      <c r="BL41" s="799"/>
      <c r="BM41" s="800"/>
      <c r="BN41" s="866" t="s">
        <v>354</v>
      </c>
      <c r="BO41" s="866"/>
      <c r="BP41" s="886"/>
      <c r="BQ41" s="886"/>
      <c r="BR41" s="866" t="s">
        <v>267</v>
      </c>
      <c r="BS41" s="866"/>
      <c r="BT41" s="866"/>
      <c r="BU41" s="877"/>
      <c r="BV41" s="818"/>
      <c r="BW41" s="819"/>
    </row>
    <row r="42" spans="1:75" ht="24.75" customHeight="1">
      <c r="A42" s="864" t="s">
        <v>341</v>
      </c>
      <c r="B42" s="292"/>
      <c r="C42" s="293"/>
      <c r="D42" s="841"/>
      <c r="E42" s="849"/>
      <c r="F42" s="858"/>
      <c r="G42" s="859"/>
      <c r="H42" s="811"/>
      <c r="I42" s="811"/>
      <c r="J42" s="811"/>
      <c r="K42" s="811"/>
      <c r="L42" s="811"/>
      <c r="M42" s="811"/>
      <c r="N42" s="811"/>
      <c r="O42" s="812"/>
      <c r="P42" s="864" t="s">
        <v>341</v>
      </c>
      <c r="Q42" s="292"/>
      <c r="R42" s="293"/>
      <c r="S42" s="841"/>
      <c r="T42" s="849"/>
      <c r="U42" s="858"/>
      <c r="V42" s="859"/>
      <c r="W42" s="811"/>
      <c r="X42" s="811"/>
      <c r="Y42" s="811"/>
      <c r="Z42" s="811"/>
      <c r="AA42" s="811"/>
      <c r="AB42" s="811"/>
      <c r="AC42" s="811"/>
      <c r="AD42" s="812"/>
      <c r="AE42" s="864" t="s">
        <v>341</v>
      </c>
      <c r="AF42" s="292"/>
      <c r="AG42" s="293"/>
      <c r="AH42" s="841"/>
      <c r="AI42" s="849"/>
      <c r="AJ42" s="858"/>
      <c r="AK42" s="859"/>
      <c r="AL42" s="811"/>
      <c r="AM42" s="811"/>
      <c r="AN42" s="811"/>
      <c r="AO42" s="811"/>
      <c r="AP42" s="811"/>
      <c r="AQ42" s="811"/>
      <c r="AR42" s="811"/>
      <c r="AS42" s="812"/>
      <c r="AT42" s="864" t="s">
        <v>341</v>
      </c>
      <c r="AU42" s="292"/>
      <c r="AV42" s="293"/>
      <c r="AW42" s="841"/>
      <c r="AX42" s="849"/>
      <c r="AY42" s="858"/>
      <c r="AZ42" s="859"/>
      <c r="BA42" s="811"/>
      <c r="BB42" s="811"/>
      <c r="BC42" s="811"/>
      <c r="BD42" s="811"/>
      <c r="BE42" s="811"/>
      <c r="BF42" s="811"/>
      <c r="BG42" s="811"/>
      <c r="BH42" s="812"/>
      <c r="BI42" s="864" t="s">
        <v>341</v>
      </c>
      <c r="BJ42" s="292"/>
      <c r="BK42" s="293"/>
      <c r="BL42" s="841"/>
      <c r="BM42" s="849"/>
      <c r="BN42" s="858"/>
      <c r="BO42" s="859"/>
      <c r="BP42" s="811"/>
      <c r="BQ42" s="811"/>
      <c r="BR42" s="811"/>
      <c r="BS42" s="811"/>
      <c r="BT42" s="811"/>
      <c r="BU42" s="811"/>
      <c r="BV42" s="811"/>
      <c r="BW42" s="812"/>
    </row>
    <row r="43" spans="1:75" ht="24.75" customHeight="1">
      <c r="A43" s="787"/>
      <c r="B43" s="149"/>
      <c r="C43" s="150"/>
      <c r="D43" s="799"/>
      <c r="E43" s="800"/>
      <c r="F43" s="810"/>
      <c r="G43" s="811"/>
      <c r="H43" s="811"/>
      <c r="I43" s="811"/>
      <c r="J43" s="811"/>
      <c r="K43" s="811"/>
      <c r="L43" s="811"/>
      <c r="M43" s="811"/>
      <c r="N43" s="811"/>
      <c r="O43" s="812"/>
      <c r="P43" s="787"/>
      <c r="Q43" s="149"/>
      <c r="R43" s="150"/>
      <c r="S43" s="799"/>
      <c r="T43" s="800"/>
      <c r="U43" s="810"/>
      <c r="V43" s="811"/>
      <c r="W43" s="811"/>
      <c r="X43" s="811"/>
      <c r="Y43" s="811"/>
      <c r="Z43" s="811"/>
      <c r="AA43" s="811"/>
      <c r="AB43" s="811"/>
      <c r="AC43" s="811"/>
      <c r="AD43" s="812"/>
      <c r="AE43" s="787"/>
      <c r="AF43" s="149"/>
      <c r="AG43" s="150"/>
      <c r="AH43" s="799"/>
      <c r="AI43" s="800"/>
      <c r="AJ43" s="810"/>
      <c r="AK43" s="811"/>
      <c r="AL43" s="811"/>
      <c r="AM43" s="811"/>
      <c r="AN43" s="811"/>
      <c r="AO43" s="811"/>
      <c r="AP43" s="811"/>
      <c r="AQ43" s="811"/>
      <c r="AR43" s="811"/>
      <c r="AS43" s="812"/>
      <c r="AT43" s="787"/>
      <c r="AU43" s="149"/>
      <c r="AV43" s="150"/>
      <c r="AW43" s="799"/>
      <c r="AX43" s="800"/>
      <c r="AY43" s="810"/>
      <c r="AZ43" s="811"/>
      <c r="BA43" s="811"/>
      <c r="BB43" s="811"/>
      <c r="BC43" s="811"/>
      <c r="BD43" s="811"/>
      <c r="BE43" s="811"/>
      <c r="BF43" s="811"/>
      <c r="BG43" s="811"/>
      <c r="BH43" s="812"/>
      <c r="BI43" s="787"/>
      <c r="BJ43" s="149"/>
      <c r="BK43" s="150"/>
      <c r="BL43" s="799"/>
      <c r="BM43" s="800"/>
      <c r="BN43" s="810"/>
      <c r="BO43" s="811"/>
      <c r="BP43" s="811"/>
      <c r="BQ43" s="811"/>
      <c r="BR43" s="811"/>
      <c r="BS43" s="811"/>
      <c r="BT43" s="811"/>
      <c r="BU43" s="811"/>
      <c r="BV43" s="811"/>
      <c r="BW43" s="812"/>
    </row>
    <row r="44" spans="1:75" ht="24.75" customHeight="1">
      <c r="A44" s="787"/>
      <c r="B44" s="149"/>
      <c r="C44" s="150"/>
      <c r="D44" s="799"/>
      <c r="E44" s="800"/>
      <c r="F44" s="810"/>
      <c r="G44" s="811"/>
      <c r="H44" s="811"/>
      <c r="I44" s="811"/>
      <c r="J44" s="811"/>
      <c r="K44" s="811"/>
      <c r="L44" s="811"/>
      <c r="M44" s="811"/>
      <c r="N44" s="811"/>
      <c r="O44" s="812"/>
      <c r="P44" s="787"/>
      <c r="Q44" s="149"/>
      <c r="R44" s="150"/>
      <c r="S44" s="799"/>
      <c r="T44" s="800"/>
      <c r="U44" s="810"/>
      <c r="V44" s="811"/>
      <c r="W44" s="811"/>
      <c r="X44" s="811"/>
      <c r="Y44" s="811"/>
      <c r="Z44" s="811"/>
      <c r="AA44" s="811"/>
      <c r="AB44" s="811"/>
      <c r="AC44" s="811"/>
      <c r="AD44" s="812"/>
      <c r="AE44" s="787"/>
      <c r="AF44" s="149"/>
      <c r="AG44" s="150"/>
      <c r="AH44" s="799"/>
      <c r="AI44" s="800"/>
      <c r="AJ44" s="810"/>
      <c r="AK44" s="811"/>
      <c r="AL44" s="811"/>
      <c r="AM44" s="811"/>
      <c r="AN44" s="811"/>
      <c r="AO44" s="811"/>
      <c r="AP44" s="811"/>
      <c r="AQ44" s="811"/>
      <c r="AR44" s="811"/>
      <c r="AS44" s="812"/>
      <c r="AT44" s="787"/>
      <c r="AU44" s="149"/>
      <c r="AV44" s="150"/>
      <c r="AW44" s="799"/>
      <c r="AX44" s="800"/>
      <c r="AY44" s="810"/>
      <c r="AZ44" s="811"/>
      <c r="BA44" s="811"/>
      <c r="BB44" s="811"/>
      <c r="BC44" s="811"/>
      <c r="BD44" s="811"/>
      <c r="BE44" s="811"/>
      <c r="BF44" s="811"/>
      <c r="BG44" s="811"/>
      <c r="BH44" s="812"/>
      <c r="BI44" s="787"/>
      <c r="BJ44" s="149"/>
      <c r="BK44" s="150"/>
      <c r="BL44" s="799"/>
      <c r="BM44" s="800"/>
      <c r="BN44" s="810"/>
      <c r="BO44" s="811"/>
      <c r="BP44" s="811"/>
      <c r="BQ44" s="811"/>
      <c r="BR44" s="811"/>
      <c r="BS44" s="811"/>
      <c r="BT44" s="811"/>
      <c r="BU44" s="811"/>
      <c r="BV44" s="811"/>
      <c r="BW44" s="812"/>
    </row>
    <row r="45" spans="1:75" ht="24.75" customHeight="1" thickBot="1">
      <c r="A45" s="865"/>
      <c r="B45" s="151"/>
      <c r="C45" s="152"/>
      <c r="D45" s="851"/>
      <c r="E45" s="852"/>
      <c r="F45" s="853"/>
      <c r="G45" s="854"/>
      <c r="H45" s="854"/>
      <c r="I45" s="854"/>
      <c r="J45" s="854"/>
      <c r="K45" s="854"/>
      <c r="L45" s="854"/>
      <c r="M45" s="854"/>
      <c r="N45" s="854"/>
      <c r="O45" s="855"/>
      <c r="P45" s="865"/>
      <c r="Q45" s="151"/>
      <c r="R45" s="152"/>
      <c r="S45" s="851"/>
      <c r="T45" s="852"/>
      <c r="U45" s="853"/>
      <c r="V45" s="854"/>
      <c r="W45" s="854"/>
      <c r="X45" s="854"/>
      <c r="Y45" s="854"/>
      <c r="Z45" s="854"/>
      <c r="AA45" s="854"/>
      <c r="AB45" s="854"/>
      <c r="AC45" s="854"/>
      <c r="AD45" s="855"/>
      <c r="AE45" s="865"/>
      <c r="AF45" s="151"/>
      <c r="AG45" s="152"/>
      <c r="AH45" s="851"/>
      <c r="AI45" s="852"/>
      <c r="AJ45" s="853"/>
      <c r="AK45" s="854"/>
      <c r="AL45" s="854"/>
      <c r="AM45" s="854"/>
      <c r="AN45" s="854"/>
      <c r="AO45" s="854"/>
      <c r="AP45" s="854"/>
      <c r="AQ45" s="854"/>
      <c r="AR45" s="854"/>
      <c r="AS45" s="855"/>
      <c r="AT45" s="865"/>
      <c r="AU45" s="151"/>
      <c r="AV45" s="152"/>
      <c r="AW45" s="851"/>
      <c r="AX45" s="852"/>
      <c r="AY45" s="853"/>
      <c r="AZ45" s="854"/>
      <c r="BA45" s="854"/>
      <c r="BB45" s="854"/>
      <c r="BC45" s="854"/>
      <c r="BD45" s="854"/>
      <c r="BE45" s="854"/>
      <c r="BF45" s="854"/>
      <c r="BG45" s="854"/>
      <c r="BH45" s="855"/>
      <c r="BI45" s="865"/>
      <c r="BJ45" s="151"/>
      <c r="BK45" s="152"/>
      <c r="BL45" s="851"/>
      <c r="BM45" s="852"/>
      <c r="BN45" s="853"/>
      <c r="BO45" s="854"/>
      <c r="BP45" s="854"/>
      <c r="BQ45" s="854"/>
      <c r="BR45" s="854"/>
      <c r="BS45" s="854"/>
      <c r="BT45" s="854"/>
      <c r="BU45" s="854"/>
      <c r="BV45" s="854"/>
      <c r="BW45" s="855"/>
    </row>
    <row r="46" spans="1:75" ht="24.75" customHeight="1"/>
    <row r="49" spans="1:10">
      <c r="A49" s="157">
        <v>0.27083333333333331</v>
      </c>
      <c r="B49" s="218">
        <v>0.83333333333333337</v>
      </c>
      <c r="C49" s="4" t="s">
        <v>68</v>
      </c>
      <c r="F49" s="4">
        <f>食事申込書!J10</f>
        <v>0</v>
      </c>
      <c r="G49" s="4">
        <f>食事申込書!K10</f>
        <v>0</v>
      </c>
      <c r="H49" s="4">
        <f>食事申込書!L10</f>
        <v>0</v>
      </c>
      <c r="I49" s="4">
        <f>食事申込書!M10</f>
        <v>0</v>
      </c>
      <c r="J49" s="4">
        <f>食事申込書!N10</f>
        <v>0</v>
      </c>
    </row>
    <row r="50" spans="1:10">
      <c r="A50" s="157">
        <v>0.28125</v>
      </c>
      <c r="B50" s="218">
        <v>0.91666666666666663</v>
      </c>
      <c r="C50" s="4" t="s">
        <v>66</v>
      </c>
    </row>
    <row r="51" spans="1:10">
      <c r="A51" s="157">
        <v>0.29166666666666669</v>
      </c>
      <c r="C51" s="4" t="s">
        <v>337</v>
      </c>
    </row>
    <row r="52" spans="1:10">
      <c r="A52" s="157">
        <v>0.30208333333333331</v>
      </c>
      <c r="C52" s="4" t="s">
        <v>338</v>
      </c>
    </row>
    <row r="53" spans="1:10">
      <c r="A53" s="157">
        <v>0.3125</v>
      </c>
      <c r="C53" s="4" t="s">
        <v>339</v>
      </c>
    </row>
    <row r="54" spans="1:10">
      <c r="A54" s="157">
        <v>0.32291666666666669</v>
      </c>
    </row>
    <row r="55" spans="1:10">
      <c r="A55" s="157">
        <v>0.33333333333333331</v>
      </c>
    </row>
    <row r="56" spans="1:10">
      <c r="A56" s="157">
        <v>0.34375</v>
      </c>
    </row>
    <row r="57" spans="1:10">
      <c r="A57" s="157">
        <v>0.35416666666666669</v>
      </c>
    </row>
    <row r="58" spans="1:10">
      <c r="A58" s="157">
        <v>0.36458333333333331</v>
      </c>
    </row>
    <row r="59" spans="1:10">
      <c r="A59" s="157">
        <v>0.375</v>
      </c>
    </row>
    <row r="60" spans="1:10">
      <c r="A60" s="157">
        <v>0.38541666666666669</v>
      </c>
    </row>
    <row r="61" spans="1:10">
      <c r="A61" s="157">
        <v>0.39583333333333331</v>
      </c>
    </row>
    <row r="62" spans="1:10">
      <c r="A62" s="157">
        <v>0.40625</v>
      </c>
    </row>
    <row r="63" spans="1:10">
      <c r="A63" s="157">
        <v>0.41666666666666669</v>
      </c>
    </row>
    <row r="64" spans="1:10">
      <c r="A64" s="157">
        <v>0.42708333333333331</v>
      </c>
    </row>
    <row r="65" spans="1:1">
      <c r="A65" s="157">
        <v>0.4375</v>
      </c>
    </row>
    <row r="66" spans="1:1">
      <c r="A66" s="157">
        <v>0.44791666666666669</v>
      </c>
    </row>
    <row r="67" spans="1:1">
      <c r="A67" s="157">
        <v>0.45833333333333331</v>
      </c>
    </row>
    <row r="68" spans="1:1">
      <c r="A68" s="157">
        <v>0.46875</v>
      </c>
    </row>
    <row r="69" spans="1:1">
      <c r="A69" s="157">
        <v>0.47916666666666669</v>
      </c>
    </row>
    <row r="70" spans="1:1">
      <c r="A70" s="157">
        <v>0.48958333333333331</v>
      </c>
    </row>
    <row r="71" spans="1:1">
      <c r="A71" s="157">
        <v>0.5</v>
      </c>
    </row>
    <row r="72" spans="1:1">
      <c r="A72" s="157">
        <v>0.51041666666666663</v>
      </c>
    </row>
    <row r="73" spans="1:1">
      <c r="A73" s="157">
        <v>0.52083333333333337</v>
      </c>
    </row>
    <row r="74" spans="1:1">
      <c r="A74" s="157">
        <v>0.53125</v>
      </c>
    </row>
    <row r="75" spans="1:1">
      <c r="A75" s="157">
        <v>0.54166666666666663</v>
      </c>
    </row>
    <row r="76" spans="1:1">
      <c r="A76" s="157">
        <v>0.55208333333333337</v>
      </c>
    </row>
    <row r="77" spans="1:1">
      <c r="A77" s="157">
        <v>0.5625</v>
      </c>
    </row>
    <row r="78" spans="1:1">
      <c r="A78" s="157">
        <v>0.57291666666666663</v>
      </c>
    </row>
    <row r="79" spans="1:1">
      <c r="A79" s="157">
        <v>0.58333333333333337</v>
      </c>
    </row>
    <row r="80" spans="1:1">
      <c r="A80" s="157">
        <v>0.59375</v>
      </c>
    </row>
    <row r="81" spans="1:1">
      <c r="A81" s="157">
        <v>0.60416666666666663</v>
      </c>
    </row>
    <row r="82" spans="1:1">
      <c r="A82" s="157">
        <v>0.61458333333333337</v>
      </c>
    </row>
    <row r="83" spans="1:1">
      <c r="A83" s="157">
        <v>0.625</v>
      </c>
    </row>
    <row r="84" spans="1:1">
      <c r="A84" s="157">
        <v>0.63541666666666663</v>
      </c>
    </row>
    <row r="85" spans="1:1">
      <c r="A85" s="157">
        <v>0.64583333333333337</v>
      </c>
    </row>
    <row r="86" spans="1:1">
      <c r="A86" s="157">
        <v>0.65625</v>
      </c>
    </row>
    <row r="87" spans="1:1">
      <c r="A87" s="157">
        <v>0.66666666666666663</v>
      </c>
    </row>
    <row r="88" spans="1:1">
      <c r="A88" s="157">
        <v>0.67708333333333337</v>
      </c>
    </row>
    <row r="89" spans="1:1">
      <c r="A89" s="157">
        <v>0.6875</v>
      </c>
    </row>
    <row r="90" spans="1:1">
      <c r="A90" s="157">
        <v>0.69791666666666663</v>
      </c>
    </row>
    <row r="91" spans="1:1">
      <c r="A91" s="157">
        <v>0.70833333333333337</v>
      </c>
    </row>
    <row r="92" spans="1:1">
      <c r="A92" s="157">
        <v>0.71875</v>
      </c>
    </row>
    <row r="93" spans="1:1">
      <c r="A93" s="157">
        <v>0.72916666666666663</v>
      </c>
    </row>
    <row r="94" spans="1:1">
      <c r="A94" s="157">
        <v>0.73958333333333337</v>
      </c>
    </row>
    <row r="95" spans="1:1">
      <c r="A95" s="157">
        <v>0.75</v>
      </c>
    </row>
    <row r="96" spans="1:1">
      <c r="A96" s="157">
        <v>0.76041666666666663</v>
      </c>
    </row>
    <row r="97" spans="1:1">
      <c r="A97" s="157">
        <v>0.77083333333333337</v>
      </c>
    </row>
    <row r="98" spans="1:1">
      <c r="A98" s="157">
        <v>0.78125</v>
      </c>
    </row>
    <row r="99" spans="1:1">
      <c r="A99" s="157">
        <v>0.79166666666666663</v>
      </c>
    </row>
    <row r="100" spans="1:1">
      <c r="A100" s="157">
        <v>0.80208333333333337</v>
      </c>
    </row>
    <row r="101" spans="1:1">
      <c r="A101" s="157">
        <v>0.8125</v>
      </c>
    </row>
    <row r="102" spans="1:1">
      <c r="A102" s="157">
        <v>0.82291666666666663</v>
      </c>
    </row>
    <row r="103" spans="1:1">
      <c r="A103" s="157">
        <v>0.83333333333333337</v>
      </c>
    </row>
    <row r="104" spans="1:1">
      <c r="A104" s="157">
        <v>0.84375</v>
      </c>
    </row>
    <row r="105" spans="1:1">
      <c r="A105" s="157">
        <v>0.85416666666666663</v>
      </c>
    </row>
    <row r="106" spans="1:1">
      <c r="A106" s="157">
        <v>0.86458333333333337</v>
      </c>
    </row>
    <row r="107" spans="1:1">
      <c r="A107" s="157">
        <v>0.875</v>
      </c>
    </row>
    <row r="108" spans="1:1">
      <c r="A108" s="157">
        <v>0.88541666666666663</v>
      </c>
    </row>
    <row r="109" spans="1:1">
      <c r="A109" s="157">
        <v>0.89583333333333337</v>
      </c>
    </row>
    <row r="110" spans="1:1">
      <c r="A110" s="157">
        <v>0.90625</v>
      </c>
    </row>
    <row r="111" spans="1:1">
      <c r="A111" s="157">
        <v>0.91666666666666663</v>
      </c>
    </row>
    <row r="112" spans="1:1">
      <c r="A112" s="4">
        <v>0.92708333333333337</v>
      </c>
    </row>
    <row r="113" spans="1:1">
      <c r="A113" s="4">
        <v>0.9375</v>
      </c>
    </row>
    <row r="114" spans="1:1">
      <c r="A114" s="4">
        <v>0.94791666666666663</v>
      </c>
    </row>
    <row r="115" spans="1:1">
      <c r="A115" s="4">
        <v>0.95833333333333337</v>
      </c>
    </row>
  </sheetData>
  <sheetProtection algorithmName="SHA-512" hashValue="l/Na+VCfrGbfCI7eIZBCVN6VsAPpaAmaO2gFWcGn80fpcCU4rgTjpouee5k3Nod4ZMnsKQ5YZ/H/SrKOSFo6CQ==" saltValue="zgoe/jrqTc4prJ9X/4TU7w==" spinCount="100000" sheet="1" selectLockedCells="1" autoFilter="0"/>
  <mergeCells count="444">
    <mergeCell ref="G24:O24"/>
    <mergeCell ref="BO24:BW24"/>
    <mergeCell ref="AZ24:BH24"/>
    <mergeCell ref="AK24:AS24"/>
    <mergeCell ref="V24:AD24"/>
    <mergeCell ref="BI38:BI41"/>
    <mergeCell ref="BL38:BM38"/>
    <mergeCell ref="BN38:BO38"/>
    <mergeCell ref="BP38:BQ38"/>
    <mergeCell ref="BR38:BT38"/>
    <mergeCell ref="BU38:BW38"/>
    <mergeCell ref="BL39:BM39"/>
    <mergeCell ref="BN39:BO39"/>
    <mergeCell ref="BP39:BQ39"/>
    <mergeCell ref="BR39:BT39"/>
    <mergeCell ref="BU39:BW39"/>
    <mergeCell ref="BL40:BM40"/>
    <mergeCell ref="BN40:BO40"/>
    <mergeCell ref="BP40:BQ40"/>
    <mergeCell ref="BR40:BT40"/>
    <mergeCell ref="BU40:BW40"/>
    <mergeCell ref="BL41:BM41"/>
    <mergeCell ref="BN41:BO41"/>
    <mergeCell ref="BP41:BQ41"/>
    <mergeCell ref="BR41:BT41"/>
    <mergeCell ref="BU41:BW41"/>
    <mergeCell ref="AT38:AT41"/>
    <mergeCell ref="AW38:AX38"/>
    <mergeCell ref="AY38:AZ38"/>
    <mergeCell ref="BA38:BB38"/>
    <mergeCell ref="BC38:BE38"/>
    <mergeCell ref="BF38:BH38"/>
    <mergeCell ref="AW39:AX39"/>
    <mergeCell ref="AY39:AZ39"/>
    <mergeCell ref="BA39:BB39"/>
    <mergeCell ref="BC39:BE39"/>
    <mergeCell ref="BF39:BH39"/>
    <mergeCell ref="AW40:AX40"/>
    <mergeCell ref="AY40:AZ40"/>
    <mergeCell ref="BA40:BB40"/>
    <mergeCell ref="BC40:BE40"/>
    <mergeCell ref="BF40:BH40"/>
    <mergeCell ref="AW41:AX41"/>
    <mergeCell ref="AY41:AZ41"/>
    <mergeCell ref="BA41:BB41"/>
    <mergeCell ref="BC41:BE41"/>
    <mergeCell ref="BF41:BH41"/>
    <mergeCell ref="AE38:AE41"/>
    <mergeCell ref="AH38:AI38"/>
    <mergeCell ref="AJ38:AK38"/>
    <mergeCell ref="AL38:AM38"/>
    <mergeCell ref="AN38:AP38"/>
    <mergeCell ref="AQ38:AS38"/>
    <mergeCell ref="AH39:AI39"/>
    <mergeCell ref="AJ39:AK39"/>
    <mergeCell ref="AL39:AM39"/>
    <mergeCell ref="AN39:AP39"/>
    <mergeCell ref="AQ39:AS39"/>
    <mergeCell ref="AH40:AI40"/>
    <mergeCell ref="AJ40:AK40"/>
    <mergeCell ref="AL40:AM40"/>
    <mergeCell ref="AN40:AP40"/>
    <mergeCell ref="AQ40:AS40"/>
    <mergeCell ref="AH41:AI41"/>
    <mergeCell ref="AJ41:AK41"/>
    <mergeCell ref="AL41:AM41"/>
    <mergeCell ref="AN41:AP41"/>
    <mergeCell ref="AQ41:AS41"/>
    <mergeCell ref="S40:T40"/>
    <mergeCell ref="U40:V40"/>
    <mergeCell ref="W40:X40"/>
    <mergeCell ref="Y40:AA40"/>
    <mergeCell ref="AB40:AD40"/>
    <mergeCell ref="S41:T41"/>
    <mergeCell ref="U41:V41"/>
    <mergeCell ref="W41:X41"/>
    <mergeCell ref="Y41:AA41"/>
    <mergeCell ref="AB41:AD41"/>
    <mergeCell ref="A38:A41"/>
    <mergeCell ref="D40:E40"/>
    <mergeCell ref="D41:E41"/>
    <mergeCell ref="F38:G38"/>
    <mergeCell ref="F39:G39"/>
    <mergeCell ref="F40:G40"/>
    <mergeCell ref="F41:G41"/>
    <mergeCell ref="H38:I38"/>
    <mergeCell ref="H39:I39"/>
    <mergeCell ref="H40:I40"/>
    <mergeCell ref="H41:I41"/>
    <mergeCell ref="AG11:AS11"/>
    <mergeCell ref="AV11:BH11"/>
    <mergeCell ref="BK11:BW11"/>
    <mergeCell ref="AT6:AU6"/>
    <mergeCell ref="AW6:AX6"/>
    <mergeCell ref="AY6:BH6"/>
    <mergeCell ref="AH18:AI18"/>
    <mergeCell ref="AW16:AX16"/>
    <mergeCell ref="AW18:AX18"/>
    <mergeCell ref="AH16:AI16"/>
    <mergeCell ref="BP7:BR7"/>
    <mergeCell ref="BS7:BW7"/>
    <mergeCell ref="BP8:BR8"/>
    <mergeCell ref="BS8:BW8"/>
    <mergeCell ref="BP9:BR9"/>
    <mergeCell ref="BS9:BW9"/>
    <mergeCell ref="BR16:BW16"/>
    <mergeCell ref="BK10:BW10"/>
    <mergeCell ref="AE12:AS15"/>
    <mergeCell ref="BI12:BW15"/>
    <mergeCell ref="AQ18:AS18"/>
    <mergeCell ref="BO17:BQ17"/>
    <mergeCell ref="BR17:BT17"/>
    <mergeCell ref="BU17:BW17"/>
    <mergeCell ref="AK22:AS22"/>
    <mergeCell ref="AK23:AS23"/>
    <mergeCell ref="AH7:AI7"/>
    <mergeCell ref="AH8:AI8"/>
    <mergeCell ref="AO7:AS7"/>
    <mergeCell ref="AL8:AN8"/>
    <mergeCell ref="AO8:AS8"/>
    <mergeCell ref="AL9:AN9"/>
    <mergeCell ref="BD7:BH7"/>
    <mergeCell ref="BD8:BH8"/>
    <mergeCell ref="BD9:BH9"/>
    <mergeCell ref="AF17:AI17"/>
    <mergeCell ref="AK17:AM17"/>
    <mergeCell ref="AN17:AP17"/>
    <mergeCell ref="AQ17:AS17"/>
    <mergeCell ref="AK18:AM18"/>
    <mergeCell ref="AN18:AP18"/>
    <mergeCell ref="AW19:AX19"/>
    <mergeCell ref="AZ19:BB19"/>
    <mergeCell ref="BC19:BE19"/>
    <mergeCell ref="BF19:BH19"/>
    <mergeCell ref="AG10:AS10"/>
    <mergeCell ref="AV10:BH10"/>
    <mergeCell ref="AT12:BH15"/>
    <mergeCell ref="A24:A29"/>
    <mergeCell ref="F25:O25"/>
    <mergeCell ref="AT24:AT29"/>
    <mergeCell ref="AY25:BH25"/>
    <mergeCell ref="AY26:BH26"/>
    <mergeCell ref="AO9:AS9"/>
    <mergeCell ref="K7:O7"/>
    <mergeCell ref="AY27:BH27"/>
    <mergeCell ref="AY28:BH28"/>
    <mergeCell ref="AY29:BH29"/>
    <mergeCell ref="AZ17:BB17"/>
    <mergeCell ref="BC17:BE17"/>
    <mergeCell ref="BF17:BH17"/>
    <mergeCell ref="AH9:AI9"/>
    <mergeCell ref="AW7:AX7"/>
    <mergeCell ref="AW8:AX8"/>
    <mergeCell ref="AW9:AX9"/>
    <mergeCell ref="AL7:AN7"/>
    <mergeCell ref="AZ18:BB18"/>
    <mergeCell ref="BC18:BE18"/>
    <mergeCell ref="BF18:BH18"/>
    <mergeCell ref="AJ16:AM16"/>
    <mergeCell ref="AN16:AS16"/>
    <mergeCell ref="U13:X13"/>
    <mergeCell ref="A1:G2"/>
    <mergeCell ref="BA7:BC7"/>
    <mergeCell ref="H9:J9"/>
    <mergeCell ref="K9:O9"/>
    <mergeCell ref="W7:Y7"/>
    <mergeCell ref="Z7:AD7"/>
    <mergeCell ref="W8:Y8"/>
    <mergeCell ref="Z8:AD8"/>
    <mergeCell ref="W9:Y9"/>
    <mergeCell ref="Z9:AD9"/>
    <mergeCell ref="S7:T7"/>
    <mergeCell ref="S8:T8"/>
    <mergeCell ref="S9:T9"/>
    <mergeCell ref="I3:AP3"/>
    <mergeCell ref="D8:E8"/>
    <mergeCell ref="D9:E9"/>
    <mergeCell ref="H7:J7"/>
    <mergeCell ref="H8:J8"/>
    <mergeCell ref="K8:O8"/>
    <mergeCell ref="BA8:BC8"/>
    <mergeCell ref="BA9:BC9"/>
    <mergeCell ref="I4:AP4"/>
    <mergeCell ref="A3:G4"/>
    <mergeCell ref="AT5:BH5"/>
    <mergeCell ref="F6:O6"/>
    <mergeCell ref="F26:O26"/>
    <mergeCell ref="F29:O29"/>
    <mergeCell ref="F27:O27"/>
    <mergeCell ref="F28:O28"/>
    <mergeCell ref="P6:Q6"/>
    <mergeCell ref="S6:T6"/>
    <mergeCell ref="U26:AD26"/>
    <mergeCell ref="U29:AD29"/>
    <mergeCell ref="U27:AD27"/>
    <mergeCell ref="V23:AD23"/>
    <mergeCell ref="U28:AD28"/>
    <mergeCell ref="P24:P29"/>
    <mergeCell ref="J15:O15"/>
    <mergeCell ref="F13:I13"/>
    <mergeCell ref="C11:O11"/>
    <mergeCell ref="R11:AD11"/>
    <mergeCell ref="C10:O10"/>
    <mergeCell ref="R10:AD10"/>
    <mergeCell ref="F16:I16"/>
    <mergeCell ref="U16:X16"/>
    <mergeCell ref="Y16:AD16"/>
    <mergeCell ref="Y15:AD15"/>
    <mergeCell ref="W15:X15"/>
    <mergeCell ref="AY30:BH30"/>
    <mergeCell ref="AT31:AT37"/>
    <mergeCell ref="AY32:BH32"/>
    <mergeCell ref="AY33:BH33"/>
    <mergeCell ref="AY34:BH34"/>
    <mergeCell ref="AY35:BH35"/>
    <mergeCell ref="AY36:BH36"/>
    <mergeCell ref="AY37:BH37"/>
    <mergeCell ref="AY31:BB31"/>
    <mergeCell ref="BC31:BH31"/>
    <mergeCell ref="AT42:AT45"/>
    <mergeCell ref="AW42:AX42"/>
    <mergeCell ref="AY42:BH42"/>
    <mergeCell ref="AW43:AX43"/>
    <mergeCell ref="AY43:BH43"/>
    <mergeCell ref="AW44:AX44"/>
    <mergeCell ref="AY44:BH44"/>
    <mergeCell ref="AW45:AX45"/>
    <mergeCell ref="AY45:BH45"/>
    <mergeCell ref="A42:A45"/>
    <mergeCell ref="F42:O42"/>
    <mergeCell ref="F43:O43"/>
    <mergeCell ref="F44:O44"/>
    <mergeCell ref="F45:O45"/>
    <mergeCell ref="D43:E43"/>
    <mergeCell ref="D44:E44"/>
    <mergeCell ref="D45:E45"/>
    <mergeCell ref="A31:A37"/>
    <mergeCell ref="F32:O32"/>
    <mergeCell ref="F33:O33"/>
    <mergeCell ref="F34:O34"/>
    <mergeCell ref="F35:O35"/>
    <mergeCell ref="F36:O36"/>
    <mergeCell ref="F37:O37"/>
    <mergeCell ref="D42:E42"/>
    <mergeCell ref="D38:E38"/>
    <mergeCell ref="D39:E39"/>
    <mergeCell ref="J38:L38"/>
    <mergeCell ref="J39:L39"/>
    <mergeCell ref="J40:L40"/>
    <mergeCell ref="J41:L41"/>
    <mergeCell ref="M38:O38"/>
    <mergeCell ref="M39:O39"/>
    <mergeCell ref="AH42:AI42"/>
    <mergeCell ref="AH43:AI43"/>
    <mergeCell ref="AH44:AI44"/>
    <mergeCell ref="AH45:AI45"/>
    <mergeCell ref="S45:T45"/>
    <mergeCell ref="P42:P45"/>
    <mergeCell ref="F30:O30"/>
    <mergeCell ref="U45:AD45"/>
    <mergeCell ref="F31:I31"/>
    <mergeCell ref="J31:O31"/>
    <mergeCell ref="P31:P34"/>
    <mergeCell ref="M40:O40"/>
    <mergeCell ref="M41:O41"/>
    <mergeCell ref="P38:P41"/>
    <mergeCell ref="S38:T38"/>
    <mergeCell ref="U38:V38"/>
    <mergeCell ref="W38:X38"/>
    <mergeCell ref="Y38:AA38"/>
    <mergeCell ref="AB38:AD38"/>
    <mergeCell ref="S39:T39"/>
    <mergeCell ref="U39:V39"/>
    <mergeCell ref="W39:X39"/>
    <mergeCell ref="Y39:AA39"/>
    <mergeCell ref="AB39:AD39"/>
    <mergeCell ref="AJ32:AS32"/>
    <mergeCell ref="AJ33:AS33"/>
    <mergeCell ref="AJ34:AS34"/>
    <mergeCell ref="BL43:BM43"/>
    <mergeCell ref="BL16:BM16"/>
    <mergeCell ref="AJ31:AM31"/>
    <mergeCell ref="AN31:AS31"/>
    <mergeCell ref="AJ37:AS37"/>
    <mergeCell ref="S44:T44"/>
    <mergeCell ref="AJ42:AS42"/>
    <mergeCell ref="AJ43:AS43"/>
    <mergeCell ref="AJ44:AS44"/>
    <mergeCell ref="U31:X31"/>
    <mergeCell ref="Y31:AD31"/>
    <mergeCell ref="U32:AD32"/>
    <mergeCell ref="U33:AD33"/>
    <mergeCell ref="U34:AD34"/>
    <mergeCell ref="U42:AD42"/>
    <mergeCell ref="U43:AD43"/>
    <mergeCell ref="U44:AD44"/>
    <mergeCell ref="S42:T42"/>
    <mergeCell ref="S43:T43"/>
    <mergeCell ref="P35:AD37"/>
    <mergeCell ref="AE42:AE45"/>
    <mergeCell ref="BI31:BI37"/>
    <mergeCell ref="BN32:BW32"/>
    <mergeCell ref="BN33:BW33"/>
    <mergeCell ref="BN34:BW34"/>
    <mergeCell ref="BN42:BW42"/>
    <mergeCell ref="AJ45:AS45"/>
    <mergeCell ref="AE31:AE37"/>
    <mergeCell ref="AJ36:AS36"/>
    <mergeCell ref="A5:O5"/>
    <mergeCell ref="A6:B6"/>
    <mergeCell ref="D6:E6"/>
    <mergeCell ref="P5:AD5"/>
    <mergeCell ref="U6:AD6"/>
    <mergeCell ref="BL7:BM7"/>
    <mergeCell ref="BL8:BM8"/>
    <mergeCell ref="BL9:BM9"/>
    <mergeCell ref="BI42:BI45"/>
    <mergeCell ref="BL42:BM42"/>
    <mergeCell ref="U25:AD25"/>
    <mergeCell ref="U30:AD30"/>
    <mergeCell ref="A12:A15"/>
    <mergeCell ref="P12:P15"/>
    <mergeCell ref="AJ35:AS35"/>
    <mergeCell ref="AJ30:AS30"/>
    <mergeCell ref="BN16:BQ16"/>
    <mergeCell ref="BN43:BW43"/>
    <mergeCell ref="BL44:BM44"/>
    <mergeCell ref="BN44:BW44"/>
    <mergeCell ref="BL45:BM45"/>
    <mergeCell ref="BN45:BW45"/>
    <mergeCell ref="AJ28:AS28"/>
    <mergeCell ref="AE24:AE29"/>
    <mergeCell ref="AJ25:AS25"/>
    <mergeCell ref="AJ26:AS26"/>
    <mergeCell ref="AJ29:AS29"/>
    <mergeCell ref="AJ27:AS27"/>
    <mergeCell ref="BN29:BW29"/>
    <mergeCell ref="BN30:BW30"/>
    <mergeCell ref="BN35:BW35"/>
    <mergeCell ref="BN36:BW36"/>
    <mergeCell ref="BN37:BW37"/>
    <mergeCell ref="BN31:BQ31"/>
    <mergeCell ref="BR31:BW31"/>
    <mergeCell ref="BI24:BI29"/>
    <mergeCell ref="BN25:BW25"/>
    <mergeCell ref="BN26:BW26"/>
    <mergeCell ref="BN27:BW27"/>
    <mergeCell ref="BN28:BW28"/>
    <mergeCell ref="AU17:AX17"/>
    <mergeCell ref="CG13:CI13"/>
    <mergeCell ref="CJ13:CL13"/>
    <mergeCell ref="P20:P23"/>
    <mergeCell ref="AE20:AE23"/>
    <mergeCell ref="AT20:AT23"/>
    <mergeCell ref="BI20:BI23"/>
    <mergeCell ref="G20:O20"/>
    <mergeCell ref="G22:O22"/>
    <mergeCell ref="G23:O23"/>
    <mergeCell ref="AZ20:BH20"/>
    <mergeCell ref="AZ22:BH22"/>
    <mergeCell ref="AZ23:BH23"/>
    <mergeCell ref="BO20:BW20"/>
    <mergeCell ref="BO22:BW22"/>
    <mergeCell ref="BO23:BW23"/>
    <mergeCell ref="S16:T16"/>
    <mergeCell ref="S15:T15"/>
    <mergeCell ref="V20:AD20"/>
    <mergeCell ref="V22:AD22"/>
    <mergeCell ref="AK20:AS20"/>
    <mergeCell ref="M19:O19"/>
    <mergeCell ref="AY16:BB16"/>
    <mergeCell ref="BC16:BH16"/>
    <mergeCell ref="G19:I19"/>
    <mergeCell ref="I2:AP2"/>
    <mergeCell ref="I1:AP1"/>
    <mergeCell ref="A20:A23"/>
    <mergeCell ref="CA13:CC13"/>
    <mergeCell ref="D18:E18"/>
    <mergeCell ref="D16:E16"/>
    <mergeCell ref="D15:E15"/>
    <mergeCell ref="BI5:BW5"/>
    <mergeCell ref="BI6:BJ6"/>
    <mergeCell ref="BL6:BM6"/>
    <mergeCell ref="BN6:BW6"/>
    <mergeCell ref="F12:I12"/>
    <mergeCell ref="U12:X12"/>
    <mergeCell ref="J12:O12"/>
    <mergeCell ref="Y12:AD12"/>
    <mergeCell ref="AE5:AS5"/>
    <mergeCell ref="AE6:AF6"/>
    <mergeCell ref="AH6:AI6"/>
    <mergeCell ref="AJ6:AS6"/>
    <mergeCell ref="D7:E7"/>
    <mergeCell ref="BI17:BI19"/>
    <mergeCell ref="BJ17:BM17"/>
    <mergeCell ref="AT17:AT19"/>
    <mergeCell ref="AQ19:AS19"/>
    <mergeCell ref="Y13:AD13"/>
    <mergeCell ref="Y14:AD14"/>
    <mergeCell ref="U14:X14"/>
    <mergeCell ref="U15:V15"/>
    <mergeCell ref="D12:E12"/>
    <mergeCell ref="J13:O13"/>
    <mergeCell ref="A17:A19"/>
    <mergeCell ref="B17:E17"/>
    <mergeCell ref="H14:I14"/>
    <mergeCell ref="F14:G14"/>
    <mergeCell ref="J14:M14"/>
    <mergeCell ref="N14:O14"/>
    <mergeCell ref="F15:G15"/>
    <mergeCell ref="H15:I15"/>
    <mergeCell ref="J16:O16"/>
    <mergeCell ref="P17:AD19"/>
    <mergeCell ref="D19:E19"/>
    <mergeCell ref="G18:I18"/>
    <mergeCell ref="J18:L18"/>
    <mergeCell ref="M18:O18"/>
    <mergeCell ref="G17:I17"/>
    <mergeCell ref="J17:L17"/>
    <mergeCell ref="M17:O17"/>
    <mergeCell ref="AE17:AE19"/>
    <mergeCell ref="J19:L19"/>
    <mergeCell ref="V21:AD21"/>
    <mergeCell ref="AK21:AS21"/>
    <mergeCell ref="AZ21:BH21"/>
    <mergeCell ref="BO21:BW21"/>
    <mergeCell ref="G21:O21"/>
    <mergeCell ref="CD13:CF13"/>
    <mergeCell ref="A7:A11"/>
    <mergeCell ref="P7:P11"/>
    <mergeCell ref="AE7:AE11"/>
    <mergeCell ref="AT7:AT11"/>
    <mergeCell ref="BI7:BI11"/>
    <mergeCell ref="BO18:BQ18"/>
    <mergeCell ref="BR18:BT18"/>
    <mergeCell ref="BU18:BW18"/>
    <mergeCell ref="BL19:BM19"/>
    <mergeCell ref="BO19:BQ19"/>
    <mergeCell ref="BR19:BT19"/>
    <mergeCell ref="BU19:BW19"/>
    <mergeCell ref="BL18:BM18"/>
    <mergeCell ref="AH19:AI19"/>
    <mergeCell ref="AK19:AM19"/>
    <mergeCell ref="AN19:AP19"/>
  </mergeCells>
  <phoneticPr fontId="1"/>
  <conditionalFormatting sqref="B38:C45">
    <cfRule type="containsBlanks" dxfId="80" priority="43">
      <formula>LEN(TRIM(B38))=0</formula>
    </cfRule>
  </conditionalFormatting>
  <conditionalFormatting sqref="D15:E15 S15:T15">
    <cfRule type="containsBlanks" dxfId="79" priority="8">
      <formula>LEN(TRIM(D15))=0</formula>
    </cfRule>
  </conditionalFormatting>
  <conditionalFormatting sqref="H15">
    <cfRule type="containsBlanks" dxfId="78" priority="52">
      <formula>LEN(TRIM(H15))=0</formula>
    </cfRule>
  </conditionalFormatting>
  <conditionalFormatting sqref="H38:H41">
    <cfRule type="containsBlanks" dxfId="77" priority="42">
      <formula>LEN(TRIM(H38))=0</formula>
    </cfRule>
  </conditionalFormatting>
  <conditionalFormatting sqref="H14:I15 W15:X15">
    <cfRule type="containsBlanks" dxfId="76" priority="7">
      <formula>LEN(TRIM(H14))=0</formula>
    </cfRule>
  </conditionalFormatting>
  <conditionalFormatting sqref="J12:O13 C12:C16 D13:D14 N14:O14 F16 C18 C24:D37 J31:O31 F42:O45">
    <cfRule type="containsBlanks" dxfId="75" priority="66">
      <formula>LEN(TRIM(C12))=0</formula>
    </cfRule>
  </conditionalFormatting>
  <conditionalFormatting sqref="J16:O16">
    <cfRule type="containsBlanks" dxfId="74" priority="5">
      <formula>LEN(TRIM(J16))=0</formula>
    </cfRule>
  </conditionalFormatting>
  <conditionalFormatting sqref="M38:M41">
    <cfRule type="containsBlanks" dxfId="73" priority="41">
      <formula>LEN(TRIM(M38))=0</formula>
    </cfRule>
  </conditionalFormatting>
  <conditionalFormatting sqref="Q38:R45">
    <cfRule type="containsBlanks" dxfId="72" priority="23">
      <formula>LEN(TRIM(Q38))=0</formula>
    </cfRule>
  </conditionalFormatting>
  <conditionalFormatting sqref="R12:R16 S13:S14 U16:AD16 AG16 AJ16:AS16 AV16 AY16:BH16 BK16 BN16:BW16 R24:S34 AG24:AH37 AV24:AW37 BK24:BL37 Y31:AD31 AN31:AS31 BC31:BH31 BR31:BW31">
    <cfRule type="containsBlanks" dxfId="71" priority="65">
      <formula>LEN(TRIM(R12))=0</formula>
    </cfRule>
  </conditionalFormatting>
  <conditionalFormatting sqref="U42:AD45">
    <cfRule type="containsBlanks" dxfId="70" priority="24">
      <formula>LEN(TRIM(U42))=0</formula>
    </cfRule>
  </conditionalFormatting>
  <conditionalFormatting sqref="W15">
    <cfRule type="containsBlanks" dxfId="69" priority="68">
      <formula>LEN(TRIM(W15))=0</formula>
    </cfRule>
  </conditionalFormatting>
  <conditionalFormatting sqref="W38:W41">
    <cfRule type="containsBlanks" dxfId="68" priority="22">
      <formula>LEN(TRIM(W38))=0</formula>
    </cfRule>
  </conditionalFormatting>
  <conditionalFormatting sqref="Y12:AD14">
    <cfRule type="containsBlanks" dxfId="67" priority="6">
      <formula>LEN(TRIM(Y12))=0</formula>
    </cfRule>
  </conditionalFormatting>
  <conditionalFormatting sqref="AB38:AB41 AQ38:AQ41 BF38:BF41 BU38:BU41">
    <cfRule type="containsBlanks" dxfId="66" priority="1">
      <formula>LEN(TRIM(AB38))=0</formula>
    </cfRule>
  </conditionalFormatting>
  <conditionalFormatting sqref="AF38:AG45">
    <cfRule type="containsBlanks" dxfId="65" priority="19">
      <formula>LEN(TRIM(AF38))=0</formula>
    </cfRule>
  </conditionalFormatting>
  <conditionalFormatting sqref="AG18">
    <cfRule type="containsBlanks" dxfId="64" priority="4">
      <formula>LEN(TRIM(AG18))=0</formula>
    </cfRule>
  </conditionalFormatting>
  <conditionalFormatting sqref="AJ42:AS45">
    <cfRule type="containsBlanks" dxfId="63" priority="20">
      <formula>LEN(TRIM(AJ42))=0</formula>
    </cfRule>
  </conditionalFormatting>
  <conditionalFormatting sqref="AL38:AL41">
    <cfRule type="containsBlanks" dxfId="62" priority="18">
      <formula>LEN(TRIM(AL38))=0</formula>
    </cfRule>
  </conditionalFormatting>
  <conditionalFormatting sqref="AU38:AV45">
    <cfRule type="containsBlanks" dxfId="61" priority="15">
      <formula>LEN(TRIM(AU38))=0</formula>
    </cfRule>
  </conditionalFormatting>
  <conditionalFormatting sqref="AV18">
    <cfRule type="containsBlanks" dxfId="60" priority="3">
      <formula>LEN(TRIM(AV18))=0</formula>
    </cfRule>
  </conditionalFormatting>
  <conditionalFormatting sqref="AY42:BH45">
    <cfRule type="containsBlanks" dxfId="59" priority="16">
      <formula>LEN(TRIM(AY42))=0</formula>
    </cfRule>
  </conditionalFormatting>
  <conditionalFormatting sqref="BA38:BA41">
    <cfRule type="containsBlanks" dxfId="58" priority="14">
      <formula>LEN(TRIM(BA38))=0</formula>
    </cfRule>
  </conditionalFormatting>
  <conditionalFormatting sqref="BJ38:BK45">
    <cfRule type="containsBlanks" dxfId="57" priority="11">
      <formula>LEN(TRIM(BJ38))=0</formula>
    </cfRule>
  </conditionalFormatting>
  <conditionalFormatting sqref="BK18">
    <cfRule type="containsBlanks" dxfId="56" priority="2">
      <formula>LEN(TRIM(BK18))=0</formula>
    </cfRule>
  </conditionalFormatting>
  <conditionalFormatting sqref="BN42:BW45">
    <cfRule type="containsBlanks" dxfId="55" priority="12">
      <formula>LEN(TRIM(BN42))=0</formula>
    </cfRule>
  </conditionalFormatting>
  <conditionalFormatting sqref="BP38:BP41">
    <cfRule type="containsBlanks" dxfId="54" priority="10">
      <formula>LEN(TRIM(BP38))=0</formula>
    </cfRule>
  </conditionalFormatting>
  <dataValidations count="6">
    <dataValidation type="list" allowBlank="1" showInputMessage="1" showErrorMessage="1" sqref="H15:I15 W15:X15" xr:uid="{55724727-7C48-4DDB-BD77-20B4F17BC2DF}">
      <formula1>"必要,不要"</formula1>
    </dataValidation>
    <dataValidation type="list" allowBlank="1" showInputMessage="1" showErrorMessage="1" sqref="Y14:AD14 BK18:BK19 BK24:BK45 AL38:AL41 W38:W41 BA38:BA41 R12:R16 BK16 AV16 AG16 C12:C16 H14 H38:H41 C24:C45 C18:C19 R38:R45 BP38:BP41 AG24:AG45 AG18:AG19 AV24:AV45 AV18:AV19 R24:R34 N14" xr:uid="{8FBFFCF7-6FEA-4277-9C9B-3FC09C998B5D}">
      <formula1>$A$49:$A$111</formula1>
    </dataValidation>
    <dataValidation type="list" allowBlank="1" showInputMessage="1" showErrorMessage="1" sqref="D15:E15 S15:T15" xr:uid="{975B28DE-8ECF-41EF-B2D8-0DD2ABFBD93F}">
      <formula1>"センター棟, センター棟前,体育館,多目的広場１,研修棟"</formula1>
    </dataValidation>
    <dataValidation type="list" allowBlank="1" showInputMessage="1" showErrorMessage="1" sqref="J15:O15 Y15:AD15" xr:uid="{476C5705-0288-4B32-93FD-2F4EA7308A1E}">
      <formula1>"体育館,センター棟,研修棟,談話室"</formula1>
    </dataValidation>
    <dataValidation type="list" allowBlank="1" showInputMessage="1" showErrorMessage="1" sqref="F16:O16 U16:AD16 AJ16:AS16 AY16:BH16 BN16:BW16" xr:uid="{1AFD68D1-CB45-43D9-9FC5-84F6B93E18EB}">
      <formula1>"多目的広場１,体育館,センター棟,センター棟前,研修棟,談話室"</formula1>
    </dataValidation>
    <dataValidation type="list" allowBlank="1" showInputMessage="1" showErrorMessage="1" sqref="M38:O41 AB38:AD41 AQ38:AS41 BF38:BH41 BU38:BW41" xr:uid="{CAEFDBAE-AC87-4CF9-8934-EA120D658FF8}">
      <formula1>"多目的広場１,体育館,センター棟前,研修棟,談話室,風呂場下,屋外炊事場"</formula1>
    </dataValidation>
  </dataValidations>
  <pageMargins left="0.25" right="0.25" top="0.22" bottom="0.17" header="0.3" footer="0.3"/>
  <pageSetup paperSize="9" scale="33" orientation="landscape" r:id="rId1"/>
  <colBreaks count="4" manualBreakCount="4">
    <brk id="15" max="1048575" man="1"/>
    <brk id="30" max="1048575" man="1"/>
    <brk id="45" max="1048575" man="1"/>
    <brk id="6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ED9D1-DCF1-49E0-BFD6-D6BC11046223}">
  <sheetPr>
    <tabColor rgb="FFFFC000"/>
  </sheetPr>
  <dimension ref="A1:AF131"/>
  <sheetViews>
    <sheetView view="pageBreakPreview" topLeftCell="A85" zoomScale="60" zoomScaleNormal="70" workbookViewId="0">
      <selection activeCell="B27" sqref="B27"/>
    </sheetView>
  </sheetViews>
  <sheetFormatPr defaultRowHeight="13.5"/>
  <cols>
    <col min="2" max="2" width="29.125" customWidth="1"/>
    <col min="3" max="3" width="11" customWidth="1"/>
    <col min="4" max="4" width="9.25" customWidth="1"/>
    <col min="5" max="5" width="29.125" customWidth="1"/>
    <col min="6" max="6" width="24.875" customWidth="1"/>
    <col min="7" max="7" width="11.125" customWidth="1"/>
    <col min="8" max="8" width="29.125" customWidth="1"/>
    <col min="9" max="9" width="12.125" customWidth="1"/>
    <col min="10" max="10" width="9.25" customWidth="1"/>
    <col min="11" max="11" width="29.125" customWidth="1"/>
    <col min="12" max="12" width="24.875" customWidth="1"/>
    <col min="13" max="13" width="11.125" customWidth="1"/>
    <col min="14" max="14" width="29.125" customWidth="1"/>
    <col min="15" max="15" width="12.125" customWidth="1"/>
    <col min="16" max="16" width="9.25" customWidth="1"/>
    <col min="17" max="17" width="29.125" customWidth="1"/>
    <col min="18" max="18" width="24.875" customWidth="1"/>
    <col min="19" max="19" width="11.125" customWidth="1"/>
    <col min="20" max="20" width="29.125" customWidth="1"/>
    <col min="21" max="21" width="12.125" customWidth="1"/>
    <col min="22" max="22" width="9.25" customWidth="1"/>
    <col min="23" max="23" width="29.125" customWidth="1"/>
    <col min="24" max="24" width="24.875" customWidth="1"/>
    <col min="25" max="25" width="11.125" customWidth="1"/>
    <col min="26" max="26" width="29.125" customWidth="1"/>
    <col min="27" max="27" width="12.125" customWidth="1"/>
    <col min="28" max="28" width="9.25" customWidth="1"/>
    <col min="29" max="29" width="29.125" customWidth="1"/>
    <col min="30" max="30" width="24.875" customWidth="1"/>
    <col min="32" max="32" width="10.375" bestFit="1" customWidth="1"/>
  </cols>
  <sheetData>
    <row r="1" spans="1:30" ht="47.25" customHeight="1" thickBot="1">
      <c r="A1" s="889">
        <f>宿泊者名簿!$W$10</f>
        <v>43069</v>
      </c>
      <c r="B1" s="889"/>
      <c r="C1" s="889"/>
      <c r="D1" s="889"/>
      <c r="E1" s="889"/>
      <c r="F1" s="889"/>
      <c r="G1" s="889">
        <f>A1+1</f>
        <v>43070</v>
      </c>
      <c r="H1" s="889"/>
      <c r="I1" s="889"/>
      <c r="J1" s="889"/>
      <c r="K1" s="889"/>
      <c r="L1" s="889"/>
      <c r="M1" s="889" t="str">
        <f>IF(宿泊者名簿!$M$9&gt;1,G1+1,"")</f>
        <v/>
      </c>
      <c r="N1" s="889"/>
      <c r="O1" s="889"/>
      <c r="P1" s="889"/>
      <c r="Q1" s="889"/>
      <c r="R1" s="889"/>
      <c r="S1" s="889" t="str">
        <f>IF(宿泊者名簿!$M$9&gt;2,M1+1,"")</f>
        <v/>
      </c>
      <c r="T1" s="889"/>
      <c r="U1" s="889"/>
      <c r="V1" s="889"/>
      <c r="W1" s="889"/>
      <c r="X1" s="889"/>
      <c r="Y1" s="889" t="str">
        <f>IF(宿泊者名簿!$M$9&gt;3,S1+1,"")</f>
        <v/>
      </c>
      <c r="Z1" s="889"/>
      <c r="AA1" s="889"/>
      <c r="AB1" s="889"/>
      <c r="AC1" s="889"/>
      <c r="AD1" s="889"/>
    </row>
    <row r="2" spans="1:30" s="246" customFormat="1" ht="24.75" customHeight="1">
      <c r="A2" s="244" t="s">
        <v>332</v>
      </c>
      <c r="B2" s="893" t="s">
        <v>311</v>
      </c>
      <c r="C2" s="894"/>
      <c r="D2" s="894"/>
      <c r="E2" s="895"/>
      <c r="F2" s="245" t="s">
        <v>312</v>
      </c>
      <c r="G2" s="244" t="s">
        <v>332</v>
      </c>
      <c r="H2" s="893" t="s">
        <v>311</v>
      </c>
      <c r="I2" s="894"/>
      <c r="J2" s="894"/>
      <c r="K2" s="895"/>
      <c r="L2" s="245" t="s">
        <v>312</v>
      </c>
      <c r="M2" s="244" t="s">
        <v>332</v>
      </c>
      <c r="N2" s="893" t="s">
        <v>311</v>
      </c>
      <c r="O2" s="894"/>
      <c r="P2" s="894"/>
      <c r="Q2" s="895"/>
      <c r="R2" s="245" t="s">
        <v>312</v>
      </c>
      <c r="S2" s="244" t="s">
        <v>332</v>
      </c>
      <c r="T2" s="893" t="s">
        <v>311</v>
      </c>
      <c r="U2" s="894"/>
      <c r="V2" s="894"/>
      <c r="W2" s="895"/>
      <c r="X2" s="245" t="s">
        <v>312</v>
      </c>
      <c r="Y2" s="244" t="s">
        <v>332</v>
      </c>
      <c r="Z2" s="893" t="s">
        <v>311</v>
      </c>
      <c r="AA2" s="894"/>
      <c r="AB2" s="894"/>
      <c r="AC2" s="895"/>
      <c r="AD2" s="245" t="s">
        <v>312</v>
      </c>
    </row>
    <row r="3" spans="1:30" s="252" customFormat="1" ht="48.75" customHeight="1" thickBot="1">
      <c r="A3" s="247"/>
      <c r="B3" s="890">
        <f>宿泊者名簿!A7</f>
        <v>0</v>
      </c>
      <c r="C3" s="891"/>
      <c r="D3" s="891"/>
      <c r="E3" s="892"/>
      <c r="F3" s="248">
        <f>宿泊者名簿!B16</f>
        <v>0</v>
      </c>
      <c r="G3" s="249"/>
      <c r="H3" s="890">
        <f>宿泊者名簿!$A$7</f>
        <v>0</v>
      </c>
      <c r="I3" s="891"/>
      <c r="J3" s="891"/>
      <c r="K3" s="892"/>
      <c r="L3" s="250">
        <f>$F$3</f>
        <v>0</v>
      </c>
      <c r="M3" s="251"/>
      <c r="N3" s="890">
        <f>宿泊者名簿!$A$7</f>
        <v>0</v>
      </c>
      <c r="O3" s="891"/>
      <c r="P3" s="891"/>
      <c r="Q3" s="892"/>
      <c r="R3" s="248">
        <f>R80</f>
        <v>0</v>
      </c>
      <c r="S3" s="249"/>
      <c r="T3" s="890">
        <f>宿泊者名簿!$A$7</f>
        <v>0</v>
      </c>
      <c r="U3" s="891"/>
      <c r="V3" s="891"/>
      <c r="W3" s="892"/>
      <c r="X3" s="250">
        <f>$F$3</f>
        <v>0</v>
      </c>
      <c r="Y3" s="249"/>
      <c r="Z3" s="890">
        <f>宿泊者名簿!$A$7</f>
        <v>0</v>
      </c>
      <c r="AA3" s="891"/>
      <c r="AB3" s="891"/>
      <c r="AC3" s="892"/>
      <c r="AD3" s="250">
        <f>$F$3</f>
        <v>0</v>
      </c>
    </row>
    <row r="4" spans="1:30" ht="21.75" customHeight="1" thickTop="1">
      <c r="A4" s="253" t="s">
        <v>331</v>
      </c>
      <c r="B4" s="901" t="s">
        <v>333</v>
      </c>
      <c r="C4" s="902"/>
      <c r="D4" s="902"/>
      <c r="E4" s="903"/>
      <c r="F4" s="254" t="s">
        <v>334</v>
      </c>
      <c r="G4" s="255" t="s">
        <v>331</v>
      </c>
      <c r="H4" s="901" t="s">
        <v>333</v>
      </c>
      <c r="I4" s="902"/>
      <c r="J4" s="902"/>
      <c r="K4" s="903"/>
      <c r="L4" s="254" t="s">
        <v>334</v>
      </c>
      <c r="M4" s="253" t="s">
        <v>331</v>
      </c>
      <c r="N4" s="901" t="s">
        <v>333</v>
      </c>
      <c r="O4" s="902"/>
      <c r="P4" s="902"/>
      <c r="Q4" s="903"/>
      <c r="R4" s="254" t="s">
        <v>334</v>
      </c>
      <c r="S4" s="255" t="s">
        <v>331</v>
      </c>
      <c r="T4" s="901" t="s">
        <v>333</v>
      </c>
      <c r="U4" s="902"/>
      <c r="V4" s="902"/>
      <c r="W4" s="903"/>
      <c r="X4" s="254" t="s">
        <v>334</v>
      </c>
      <c r="Y4" s="255" t="s">
        <v>331</v>
      </c>
      <c r="Z4" s="901" t="s">
        <v>333</v>
      </c>
      <c r="AA4" s="902"/>
      <c r="AB4" s="902"/>
      <c r="AC4" s="903"/>
      <c r="AD4" s="254" t="s">
        <v>334</v>
      </c>
    </row>
    <row r="5" spans="1:30" ht="23.25" customHeight="1">
      <c r="A5" s="256">
        <v>0.25</v>
      </c>
      <c r="B5" s="257" t="str">
        <f t="shared" ref="B5:B36" si="0">IFERROR(INDEX($E$81:$E$119,MATCH(A5,$F$81:$F$119,0),1),"")</f>
        <v/>
      </c>
      <c r="C5" s="258"/>
      <c r="D5" s="258"/>
      <c r="E5" s="259"/>
      <c r="F5" s="260" t="str">
        <f t="shared" ref="F5:F36" si="1">IFERROR(INDEX(E$120:E$123,MATCH($A5,F$120:F$123,0),1),"")</f>
        <v/>
      </c>
      <c r="G5" s="256">
        <v>0.25</v>
      </c>
      <c r="H5" s="257" t="str">
        <f t="shared" ref="H5:H36" si="2">IFERROR(INDEX($K$81:$K$119,MATCH(G5,$L$81:$L$119,0),1),"")</f>
        <v/>
      </c>
      <c r="I5" s="258"/>
      <c r="J5" s="258"/>
      <c r="K5" s="259"/>
      <c r="L5" s="260" t="str">
        <f t="shared" ref="L5:L36" si="3">IFERROR(INDEX(K$120:K$123,MATCH($A5,L$120:L$123,0),1),"")</f>
        <v/>
      </c>
      <c r="M5" s="256">
        <v>0.25</v>
      </c>
      <c r="N5" s="257" t="str">
        <f t="shared" ref="N5:N36" si="4">IFERROR(INDEX($Q$81:$Q$119,MATCH(M5,$R$81:$R$119,0),1),"")</f>
        <v>起床</v>
      </c>
      <c r="O5" s="258"/>
      <c r="P5" s="258"/>
      <c r="Q5" s="259"/>
      <c r="R5" s="260" t="str">
        <f t="shared" ref="R5:R36" si="5">IFERROR(INDEX(Q$120:Q$123,MATCH($A5,R$120:R$123,0),1),"")</f>
        <v/>
      </c>
      <c r="S5" s="256">
        <v>0.25</v>
      </c>
      <c r="T5" s="257" t="str">
        <f t="shared" ref="T5:T36" si="6">IFERROR(INDEX($W$81:$W$119,MATCH(S5,$X$81:$X$119,0),1),"")</f>
        <v>起床</v>
      </c>
      <c r="U5" s="258"/>
      <c r="V5" s="258"/>
      <c r="W5" s="259"/>
      <c r="X5" s="260" t="str">
        <f t="shared" ref="X5:X36" si="7">IFERROR(INDEX(W$120:W$123,MATCH($A5,X$120:X$123,0),1),"")</f>
        <v/>
      </c>
      <c r="Y5" s="256">
        <v>0.25</v>
      </c>
      <c r="Z5" s="257" t="str">
        <f t="shared" ref="Z5:Z36" si="8">IFERROR(INDEX($AC$81:$AC$119,MATCH(Y5,$AD$81:$AD$119,0),1),"")</f>
        <v>起床</v>
      </c>
      <c r="AA5" s="258"/>
      <c r="AB5" s="258"/>
      <c r="AC5" s="259"/>
      <c r="AD5" s="260" t="str">
        <f t="shared" ref="AD5:AD36" si="9">IFERROR(INDEX(AC$120:AC$123,MATCH($A5,AD$120:AD$123,0),1),"")</f>
        <v/>
      </c>
    </row>
    <row r="6" spans="1:30" ht="23.25" customHeight="1">
      <c r="A6" s="261">
        <v>0.26041666666666669</v>
      </c>
      <c r="B6" s="257" t="str">
        <f t="shared" si="0"/>
        <v/>
      </c>
      <c r="C6" s="258"/>
      <c r="D6" s="258"/>
      <c r="E6" s="259"/>
      <c r="F6" s="262" t="str">
        <f t="shared" si="1"/>
        <v/>
      </c>
      <c r="G6" s="261">
        <v>0.26041666666666669</v>
      </c>
      <c r="H6" s="257" t="str">
        <f t="shared" si="2"/>
        <v/>
      </c>
      <c r="I6" s="258"/>
      <c r="J6" s="258"/>
      <c r="K6" s="259"/>
      <c r="L6" s="262" t="str">
        <f t="shared" si="3"/>
        <v/>
      </c>
      <c r="M6" s="261">
        <v>0.26041666666666669</v>
      </c>
      <c r="N6" s="257" t="str">
        <f t="shared" si="4"/>
        <v/>
      </c>
      <c r="O6" s="258"/>
      <c r="P6" s="258"/>
      <c r="Q6" s="259"/>
      <c r="R6" s="262" t="str">
        <f t="shared" si="5"/>
        <v/>
      </c>
      <c r="S6" s="261">
        <v>0.26041666666666669</v>
      </c>
      <c r="T6" s="257" t="str">
        <f t="shared" si="6"/>
        <v/>
      </c>
      <c r="U6" s="258"/>
      <c r="V6" s="258"/>
      <c r="W6" s="259"/>
      <c r="X6" s="262" t="str">
        <f t="shared" si="7"/>
        <v/>
      </c>
      <c r="Y6" s="261">
        <v>0.26041666666666669</v>
      </c>
      <c r="Z6" s="257" t="str">
        <f t="shared" si="8"/>
        <v/>
      </c>
      <c r="AA6" s="258"/>
      <c r="AB6" s="258"/>
      <c r="AC6" s="259"/>
      <c r="AD6" s="262" t="str">
        <f t="shared" si="9"/>
        <v/>
      </c>
    </row>
    <row r="7" spans="1:30" ht="23.25" customHeight="1">
      <c r="A7" s="263">
        <v>0.27083333333333331</v>
      </c>
      <c r="B7" s="257" t="str">
        <f t="shared" si="0"/>
        <v/>
      </c>
      <c r="C7" s="258"/>
      <c r="D7" s="258"/>
      <c r="E7" s="259"/>
      <c r="F7" s="262" t="str">
        <f t="shared" si="1"/>
        <v/>
      </c>
      <c r="G7" s="263">
        <v>0.27083333333333331</v>
      </c>
      <c r="H7" s="257" t="str">
        <f t="shared" si="2"/>
        <v/>
      </c>
      <c r="I7" s="258"/>
      <c r="J7" s="258"/>
      <c r="K7" s="259"/>
      <c r="L7" s="262" t="str">
        <f t="shared" si="3"/>
        <v/>
      </c>
      <c r="M7" s="263">
        <v>0.27083333333333331</v>
      </c>
      <c r="N7" s="257" t="str">
        <f t="shared" si="4"/>
        <v/>
      </c>
      <c r="O7" s="258"/>
      <c r="P7" s="258"/>
      <c r="Q7" s="259"/>
      <c r="R7" s="262" t="str">
        <f t="shared" si="5"/>
        <v/>
      </c>
      <c r="S7" s="263">
        <v>0.27083333333333331</v>
      </c>
      <c r="T7" s="257" t="str">
        <f t="shared" si="6"/>
        <v/>
      </c>
      <c r="U7" s="258"/>
      <c r="V7" s="258"/>
      <c r="W7" s="259"/>
      <c r="X7" s="262" t="str">
        <f t="shared" si="7"/>
        <v/>
      </c>
      <c r="Y7" s="263">
        <v>0.27083333333333331</v>
      </c>
      <c r="Z7" s="257" t="str">
        <f t="shared" si="8"/>
        <v/>
      </c>
      <c r="AA7" s="258"/>
      <c r="AB7" s="258"/>
      <c r="AC7" s="259"/>
      <c r="AD7" s="262" t="str">
        <f t="shared" si="9"/>
        <v/>
      </c>
    </row>
    <row r="8" spans="1:30" ht="23.25" customHeight="1">
      <c r="A8" s="261">
        <v>0.28125</v>
      </c>
      <c r="B8" s="257" t="str">
        <f t="shared" si="0"/>
        <v/>
      </c>
      <c r="C8" s="258"/>
      <c r="D8" s="258"/>
      <c r="E8" s="259"/>
      <c r="F8" s="262" t="str">
        <f t="shared" si="1"/>
        <v/>
      </c>
      <c r="G8" s="261">
        <v>0.28125</v>
      </c>
      <c r="H8" s="257" t="str">
        <f t="shared" si="2"/>
        <v/>
      </c>
      <c r="I8" s="258"/>
      <c r="J8" s="258"/>
      <c r="K8" s="259"/>
      <c r="L8" s="262" t="str">
        <f t="shared" si="3"/>
        <v/>
      </c>
      <c r="M8" s="261">
        <v>0.28125</v>
      </c>
      <c r="N8" s="257" t="str">
        <f t="shared" si="4"/>
        <v/>
      </c>
      <c r="O8" s="258"/>
      <c r="P8" s="258"/>
      <c r="Q8" s="259"/>
      <c r="R8" s="262" t="str">
        <f t="shared" si="5"/>
        <v/>
      </c>
      <c r="S8" s="261">
        <v>0.28125</v>
      </c>
      <c r="T8" s="257" t="str">
        <f t="shared" si="6"/>
        <v/>
      </c>
      <c r="U8" s="258"/>
      <c r="V8" s="258"/>
      <c r="W8" s="259"/>
      <c r="X8" s="262" t="str">
        <f t="shared" si="7"/>
        <v/>
      </c>
      <c r="Y8" s="261">
        <v>0.28125</v>
      </c>
      <c r="Z8" s="257" t="str">
        <f t="shared" si="8"/>
        <v/>
      </c>
      <c r="AA8" s="258"/>
      <c r="AB8" s="258"/>
      <c r="AC8" s="259"/>
      <c r="AD8" s="262" t="str">
        <f t="shared" si="9"/>
        <v/>
      </c>
    </row>
    <row r="9" spans="1:30" ht="23.25" customHeight="1">
      <c r="A9" s="256">
        <v>0.29166666666666669</v>
      </c>
      <c r="B9" s="257" t="str">
        <f t="shared" si="0"/>
        <v/>
      </c>
      <c r="C9" s="258"/>
      <c r="D9" s="258"/>
      <c r="E9" s="259"/>
      <c r="F9" s="262" t="str">
        <f t="shared" si="1"/>
        <v/>
      </c>
      <c r="G9" s="256">
        <v>0.29166666666666669</v>
      </c>
      <c r="H9" s="257" t="str">
        <f t="shared" si="2"/>
        <v/>
      </c>
      <c r="I9" s="258"/>
      <c r="J9" s="258"/>
      <c r="K9" s="259"/>
      <c r="L9" s="262" t="str">
        <f t="shared" si="3"/>
        <v/>
      </c>
      <c r="M9" s="256">
        <v>0.29166666666666669</v>
      </c>
      <c r="N9" s="257" t="str">
        <f t="shared" si="4"/>
        <v/>
      </c>
      <c r="O9" s="258"/>
      <c r="P9" s="258"/>
      <c r="Q9" s="259"/>
      <c r="R9" s="262" t="str">
        <f t="shared" si="5"/>
        <v/>
      </c>
      <c r="S9" s="256">
        <v>0.29166666666666669</v>
      </c>
      <c r="T9" s="257" t="str">
        <f t="shared" si="6"/>
        <v/>
      </c>
      <c r="U9" s="258"/>
      <c r="V9" s="258"/>
      <c r="W9" s="259"/>
      <c r="X9" s="262" t="str">
        <f t="shared" si="7"/>
        <v/>
      </c>
      <c r="Y9" s="256">
        <v>0.29166666666666669</v>
      </c>
      <c r="Z9" s="257" t="str">
        <f t="shared" si="8"/>
        <v/>
      </c>
      <c r="AA9" s="258"/>
      <c r="AB9" s="258"/>
      <c r="AC9" s="259"/>
      <c r="AD9" s="262" t="str">
        <f t="shared" si="9"/>
        <v/>
      </c>
    </row>
    <row r="10" spans="1:30" ht="23.25" customHeight="1">
      <c r="A10" s="261">
        <v>0.30208333333333331</v>
      </c>
      <c r="B10" s="257" t="str">
        <f t="shared" si="0"/>
        <v/>
      </c>
      <c r="C10" s="258"/>
      <c r="D10" s="258"/>
      <c r="E10" s="259"/>
      <c r="F10" s="262" t="str">
        <f t="shared" si="1"/>
        <v/>
      </c>
      <c r="G10" s="261">
        <v>0.30208333333333331</v>
      </c>
      <c r="H10" s="257" t="str">
        <f t="shared" si="2"/>
        <v/>
      </c>
      <c r="I10" s="258"/>
      <c r="J10" s="258"/>
      <c r="K10" s="259"/>
      <c r="L10" s="262" t="str">
        <f t="shared" si="3"/>
        <v/>
      </c>
      <c r="M10" s="261">
        <v>0.30208333333333331</v>
      </c>
      <c r="N10" s="257" t="str">
        <f t="shared" si="4"/>
        <v/>
      </c>
      <c r="O10" s="258"/>
      <c r="P10" s="258"/>
      <c r="Q10" s="259"/>
      <c r="R10" s="262" t="str">
        <f t="shared" si="5"/>
        <v/>
      </c>
      <c r="S10" s="261">
        <v>0.30208333333333331</v>
      </c>
      <c r="T10" s="257" t="str">
        <f t="shared" si="6"/>
        <v/>
      </c>
      <c r="U10" s="258"/>
      <c r="V10" s="258"/>
      <c r="W10" s="259"/>
      <c r="X10" s="262" t="str">
        <f t="shared" si="7"/>
        <v/>
      </c>
      <c r="Y10" s="261">
        <v>0.30208333333333331</v>
      </c>
      <c r="Z10" s="257" t="str">
        <f t="shared" si="8"/>
        <v/>
      </c>
      <c r="AA10" s="258"/>
      <c r="AB10" s="258"/>
      <c r="AC10" s="259"/>
      <c r="AD10" s="262" t="str">
        <f t="shared" si="9"/>
        <v/>
      </c>
    </row>
    <row r="11" spans="1:30" ht="23.25" customHeight="1">
      <c r="A11" s="263">
        <v>0.3125</v>
      </c>
      <c r="B11" s="257" t="str">
        <f t="shared" si="0"/>
        <v/>
      </c>
      <c r="C11" s="258"/>
      <c r="D11" s="258"/>
      <c r="E11" s="259"/>
      <c r="F11" s="262" t="str">
        <f t="shared" si="1"/>
        <v/>
      </c>
      <c r="G11" s="263">
        <v>0.3125</v>
      </c>
      <c r="H11" s="257" t="str">
        <f t="shared" si="2"/>
        <v/>
      </c>
      <c r="I11" s="258"/>
      <c r="J11" s="258"/>
      <c r="K11" s="259"/>
      <c r="L11" s="262" t="str">
        <f t="shared" si="3"/>
        <v/>
      </c>
      <c r="M11" s="263">
        <v>0.3125</v>
      </c>
      <c r="N11" s="257" t="str">
        <f t="shared" si="4"/>
        <v/>
      </c>
      <c r="O11" s="258"/>
      <c r="P11" s="258"/>
      <c r="Q11" s="259"/>
      <c r="R11" s="262" t="str">
        <f t="shared" si="5"/>
        <v/>
      </c>
      <c r="S11" s="263">
        <v>0.3125</v>
      </c>
      <c r="T11" s="257" t="str">
        <f t="shared" si="6"/>
        <v/>
      </c>
      <c r="U11" s="258"/>
      <c r="V11" s="258"/>
      <c r="W11" s="259"/>
      <c r="X11" s="262" t="str">
        <f t="shared" si="7"/>
        <v/>
      </c>
      <c r="Y11" s="263">
        <v>0.3125</v>
      </c>
      <c r="Z11" s="257" t="str">
        <f t="shared" si="8"/>
        <v/>
      </c>
      <c r="AA11" s="258"/>
      <c r="AB11" s="258"/>
      <c r="AC11" s="259"/>
      <c r="AD11" s="262" t="str">
        <f t="shared" si="9"/>
        <v/>
      </c>
    </row>
    <row r="12" spans="1:30" ht="23.25" customHeight="1">
      <c r="A12" s="261">
        <v>0.32291666666666669</v>
      </c>
      <c r="B12" s="257" t="str">
        <f t="shared" si="0"/>
        <v/>
      </c>
      <c r="C12" s="258"/>
      <c r="D12" s="258"/>
      <c r="E12" s="259"/>
      <c r="F12" s="262" t="str">
        <f t="shared" si="1"/>
        <v/>
      </c>
      <c r="G12" s="261">
        <v>0.32291666666666669</v>
      </c>
      <c r="H12" s="257" t="str">
        <f t="shared" si="2"/>
        <v/>
      </c>
      <c r="I12" s="258"/>
      <c r="J12" s="258"/>
      <c r="K12" s="259"/>
      <c r="L12" s="262" t="str">
        <f t="shared" si="3"/>
        <v/>
      </c>
      <c r="M12" s="261">
        <v>0.32291666666666669</v>
      </c>
      <c r="N12" s="257" t="str">
        <f t="shared" si="4"/>
        <v/>
      </c>
      <c r="O12" s="258"/>
      <c r="P12" s="258"/>
      <c r="Q12" s="259"/>
      <c r="R12" s="262" t="str">
        <f t="shared" si="5"/>
        <v/>
      </c>
      <c r="S12" s="261">
        <v>0.32291666666666669</v>
      </c>
      <c r="T12" s="257" t="str">
        <f t="shared" si="6"/>
        <v/>
      </c>
      <c r="U12" s="258"/>
      <c r="V12" s="258"/>
      <c r="W12" s="259"/>
      <c r="X12" s="262" t="str">
        <f t="shared" si="7"/>
        <v/>
      </c>
      <c r="Y12" s="261">
        <v>0.32291666666666669</v>
      </c>
      <c r="Z12" s="257" t="str">
        <f t="shared" si="8"/>
        <v/>
      </c>
      <c r="AA12" s="258"/>
      <c r="AB12" s="258"/>
      <c r="AC12" s="259"/>
      <c r="AD12" s="262" t="str">
        <f t="shared" si="9"/>
        <v/>
      </c>
    </row>
    <row r="13" spans="1:30" ht="23.25" customHeight="1">
      <c r="A13" s="256">
        <v>0.33333333333333331</v>
      </c>
      <c r="B13" s="257" t="str">
        <f t="shared" si="0"/>
        <v/>
      </c>
      <c r="C13" s="258"/>
      <c r="D13" s="258"/>
      <c r="E13" s="259"/>
      <c r="F13" s="262" t="str">
        <f t="shared" si="1"/>
        <v/>
      </c>
      <c r="G13" s="256">
        <v>0.33333333333333331</v>
      </c>
      <c r="H13" s="257" t="str">
        <f t="shared" si="2"/>
        <v/>
      </c>
      <c r="I13" s="258"/>
      <c r="J13" s="258"/>
      <c r="K13" s="259"/>
      <c r="L13" s="262" t="str">
        <f t="shared" si="3"/>
        <v/>
      </c>
      <c r="M13" s="256">
        <v>0.33333333333333331</v>
      </c>
      <c r="N13" s="257" t="str">
        <f t="shared" si="4"/>
        <v/>
      </c>
      <c r="O13" s="258"/>
      <c r="P13" s="258"/>
      <c r="Q13" s="259"/>
      <c r="R13" s="262" t="str">
        <f t="shared" si="5"/>
        <v/>
      </c>
      <c r="S13" s="256">
        <v>0.33333333333333331</v>
      </c>
      <c r="T13" s="257" t="str">
        <f t="shared" si="6"/>
        <v/>
      </c>
      <c r="U13" s="258"/>
      <c r="V13" s="258"/>
      <c r="W13" s="259"/>
      <c r="X13" s="262" t="str">
        <f t="shared" si="7"/>
        <v/>
      </c>
      <c r="Y13" s="256">
        <v>0.33333333333333331</v>
      </c>
      <c r="Z13" s="257" t="str">
        <f t="shared" si="8"/>
        <v/>
      </c>
      <c r="AA13" s="258"/>
      <c r="AB13" s="258"/>
      <c r="AC13" s="259"/>
      <c r="AD13" s="262" t="str">
        <f t="shared" si="9"/>
        <v/>
      </c>
    </row>
    <row r="14" spans="1:30" ht="23.25" customHeight="1">
      <c r="A14" s="261">
        <v>0.34375</v>
      </c>
      <c r="B14" s="257" t="str">
        <f t="shared" si="0"/>
        <v/>
      </c>
      <c r="C14" s="258"/>
      <c r="D14" s="258"/>
      <c r="E14" s="259"/>
      <c r="F14" s="262" t="str">
        <f t="shared" si="1"/>
        <v/>
      </c>
      <c r="G14" s="261">
        <v>0.34375</v>
      </c>
      <c r="H14" s="257" t="str">
        <f t="shared" si="2"/>
        <v/>
      </c>
      <c r="I14" s="258"/>
      <c r="J14" s="258"/>
      <c r="K14" s="259"/>
      <c r="L14" s="262" t="str">
        <f t="shared" si="3"/>
        <v/>
      </c>
      <c r="M14" s="261">
        <v>0.34375</v>
      </c>
      <c r="N14" s="257" t="str">
        <f t="shared" si="4"/>
        <v/>
      </c>
      <c r="O14" s="258"/>
      <c r="P14" s="258"/>
      <c r="Q14" s="259"/>
      <c r="R14" s="262" t="str">
        <f t="shared" si="5"/>
        <v/>
      </c>
      <c r="S14" s="261">
        <v>0.34375</v>
      </c>
      <c r="T14" s="257" t="str">
        <f t="shared" si="6"/>
        <v/>
      </c>
      <c r="U14" s="258"/>
      <c r="V14" s="258"/>
      <c r="W14" s="259"/>
      <c r="X14" s="262" t="str">
        <f t="shared" si="7"/>
        <v/>
      </c>
      <c r="Y14" s="261">
        <v>0.34375</v>
      </c>
      <c r="Z14" s="257" t="str">
        <f t="shared" si="8"/>
        <v/>
      </c>
      <c r="AA14" s="258"/>
      <c r="AB14" s="258"/>
      <c r="AC14" s="259"/>
      <c r="AD14" s="262" t="str">
        <f t="shared" si="9"/>
        <v/>
      </c>
    </row>
    <row r="15" spans="1:30" ht="23.25" customHeight="1">
      <c r="A15" s="263">
        <v>0.35416666666666669</v>
      </c>
      <c r="B15" s="257" t="str">
        <f t="shared" si="0"/>
        <v/>
      </c>
      <c r="C15" s="258"/>
      <c r="D15" s="258"/>
      <c r="E15" s="259"/>
      <c r="F15" s="262" t="str">
        <f t="shared" si="1"/>
        <v/>
      </c>
      <c r="G15" s="263">
        <v>0.35416666666666669</v>
      </c>
      <c r="H15" s="257" t="str">
        <f t="shared" si="2"/>
        <v/>
      </c>
      <c r="I15" s="258"/>
      <c r="J15" s="258"/>
      <c r="K15" s="259"/>
      <c r="L15" s="262" t="str">
        <f t="shared" si="3"/>
        <v/>
      </c>
      <c r="M15" s="263">
        <v>0.35416666666666669</v>
      </c>
      <c r="N15" s="257" t="str">
        <f t="shared" si="4"/>
        <v/>
      </c>
      <c r="O15" s="258"/>
      <c r="P15" s="258"/>
      <c r="Q15" s="259"/>
      <c r="R15" s="262" t="str">
        <f t="shared" si="5"/>
        <v/>
      </c>
      <c r="S15" s="263">
        <v>0.35416666666666669</v>
      </c>
      <c r="T15" s="257" t="str">
        <f t="shared" si="6"/>
        <v/>
      </c>
      <c r="U15" s="258"/>
      <c r="V15" s="258"/>
      <c r="W15" s="259"/>
      <c r="X15" s="262" t="str">
        <f t="shared" si="7"/>
        <v/>
      </c>
      <c r="Y15" s="263">
        <v>0.35416666666666669</v>
      </c>
      <c r="Z15" s="257" t="str">
        <f t="shared" si="8"/>
        <v/>
      </c>
      <c r="AA15" s="258"/>
      <c r="AB15" s="258"/>
      <c r="AC15" s="259"/>
      <c r="AD15" s="262" t="str">
        <f t="shared" si="9"/>
        <v/>
      </c>
    </row>
    <row r="16" spans="1:30" ht="23.25" customHeight="1">
      <c r="A16" s="261">
        <v>0.36458333333333331</v>
      </c>
      <c r="B16" s="257" t="str">
        <f t="shared" si="0"/>
        <v/>
      </c>
      <c r="C16" s="258"/>
      <c r="D16" s="258"/>
      <c r="E16" s="259"/>
      <c r="F16" s="262" t="str">
        <f t="shared" si="1"/>
        <v/>
      </c>
      <c r="G16" s="261">
        <v>0.36458333333333331</v>
      </c>
      <c r="H16" s="257" t="str">
        <f t="shared" si="2"/>
        <v/>
      </c>
      <c r="I16" s="258"/>
      <c r="J16" s="258"/>
      <c r="K16" s="259"/>
      <c r="L16" s="262" t="str">
        <f t="shared" si="3"/>
        <v/>
      </c>
      <c r="M16" s="261">
        <v>0.36458333333333331</v>
      </c>
      <c r="N16" s="257" t="str">
        <f t="shared" si="4"/>
        <v/>
      </c>
      <c r="O16" s="258"/>
      <c r="P16" s="258"/>
      <c r="Q16" s="259"/>
      <c r="R16" s="262" t="str">
        <f t="shared" si="5"/>
        <v/>
      </c>
      <c r="S16" s="261">
        <v>0.36458333333333331</v>
      </c>
      <c r="T16" s="257" t="str">
        <f t="shared" si="6"/>
        <v/>
      </c>
      <c r="U16" s="258"/>
      <c r="V16" s="258"/>
      <c r="W16" s="259"/>
      <c r="X16" s="262" t="str">
        <f t="shared" si="7"/>
        <v/>
      </c>
      <c r="Y16" s="261">
        <v>0.36458333333333331</v>
      </c>
      <c r="Z16" s="257" t="str">
        <f t="shared" si="8"/>
        <v/>
      </c>
      <c r="AA16" s="258"/>
      <c r="AB16" s="258"/>
      <c r="AC16" s="259"/>
      <c r="AD16" s="262" t="str">
        <f t="shared" si="9"/>
        <v/>
      </c>
    </row>
    <row r="17" spans="1:30" ht="23.25" customHeight="1">
      <c r="A17" s="256">
        <v>0.375</v>
      </c>
      <c r="B17" s="257" t="str">
        <f t="shared" si="0"/>
        <v/>
      </c>
      <c r="C17" s="258"/>
      <c r="D17" s="258"/>
      <c r="E17" s="259"/>
      <c r="F17" s="262" t="str">
        <f t="shared" si="1"/>
        <v/>
      </c>
      <c r="G17" s="256">
        <v>0.375</v>
      </c>
      <c r="H17" s="257" t="str">
        <f t="shared" si="2"/>
        <v/>
      </c>
      <c r="I17" s="258"/>
      <c r="J17" s="258"/>
      <c r="K17" s="259"/>
      <c r="L17" s="262" t="str">
        <f t="shared" si="3"/>
        <v/>
      </c>
      <c r="M17" s="256">
        <v>0.375</v>
      </c>
      <c r="N17" s="257" t="str">
        <f t="shared" si="4"/>
        <v/>
      </c>
      <c r="O17" s="258"/>
      <c r="P17" s="258"/>
      <c r="Q17" s="259"/>
      <c r="R17" s="262" t="str">
        <f t="shared" si="5"/>
        <v/>
      </c>
      <c r="S17" s="256">
        <v>0.375</v>
      </c>
      <c r="T17" s="257" t="str">
        <f t="shared" si="6"/>
        <v/>
      </c>
      <c r="U17" s="258"/>
      <c r="V17" s="258"/>
      <c r="W17" s="259"/>
      <c r="X17" s="262" t="str">
        <f t="shared" si="7"/>
        <v/>
      </c>
      <c r="Y17" s="256">
        <v>0.375</v>
      </c>
      <c r="Z17" s="257" t="str">
        <f t="shared" si="8"/>
        <v/>
      </c>
      <c r="AA17" s="258"/>
      <c r="AB17" s="258"/>
      <c r="AC17" s="259"/>
      <c r="AD17" s="262" t="str">
        <f t="shared" si="9"/>
        <v/>
      </c>
    </row>
    <row r="18" spans="1:30" ht="23.25" customHeight="1">
      <c r="A18" s="261">
        <v>0.38541666666666669</v>
      </c>
      <c r="B18" s="257" t="str">
        <f t="shared" si="0"/>
        <v/>
      </c>
      <c r="C18" s="258"/>
      <c r="D18" s="258"/>
      <c r="E18" s="259"/>
      <c r="F18" s="262" t="str">
        <f t="shared" si="1"/>
        <v/>
      </c>
      <c r="G18" s="261">
        <v>0.38541666666666669</v>
      </c>
      <c r="H18" s="257" t="str">
        <f t="shared" si="2"/>
        <v/>
      </c>
      <c r="I18" s="258"/>
      <c r="J18" s="258"/>
      <c r="K18" s="259"/>
      <c r="L18" s="262" t="str">
        <f t="shared" si="3"/>
        <v/>
      </c>
      <c r="M18" s="261">
        <v>0.38541666666666669</v>
      </c>
      <c r="N18" s="257" t="str">
        <f t="shared" si="4"/>
        <v/>
      </c>
      <c r="O18" s="258"/>
      <c r="P18" s="258"/>
      <c r="Q18" s="259"/>
      <c r="R18" s="262" t="str">
        <f t="shared" si="5"/>
        <v/>
      </c>
      <c r="S18" s="261">
        <v>0.38541666666666669</v>
      </c>
      <c r="T18" s="257" t="str">
        <f t="shared" si="6"/>
        <v/>
      </c>
      <c r="U18" s="258"/>
      <c r="V18" s="258"/>
      <c r="W18" s="259"/>
      <c r="X18" s="262" t="str">
        <f t="shared" si="7"/>
        <v/>
      </c>
      <c r="Y18" s="261">
        <v>0.38541666666666669</v>
      </c>
      <c r="Z18" s="257" t="str">
        <f t="shared" si="8"/>
        <v/>
      </c>
      <c r="AA18" s="258"/>
      <c r="AB18" s="258"/>
      <c r="AC18" s="259"/>
      <c r="AD18" s="262" t="str">
        <f t="shared" si="9"/>
        <v/>
      </c>
    </row>
    <row r="19" spans="1:30" ht="23.25" customHeight="1">
      <c r="A19" s="263">
        <v>0.39583333333333331</v>
      </c>
      <c r="B19" s="257" t="str">
        <f t="shared" si="0"/>
        <v/>
      </c>
      <c r="C19" s="258"/>
      <c r="D19" s="258"/>
      <c r="E19" s="259"/>
      <c r="F19" s="262" t="str">
        <f t="shared" si="1"/>
        <v/>
      </c>
      <c r="G19" s="263">
        <v>0.39583333333333331</v>
      </c>
      <c r="H19" s="257" t="str">
        <f t="shared" si="2"/>
        <v/>
      </c>
      <c r="I19" s="258"/>
      <c r="J19" s="258"/>
      <c r="K19" s="259"/>
      <c r="L19" s="262" t="str">
        <f t="shared" si="3"/>
        <v/>
      </c>
      <c r="M19" s="263">
        <v>0.39583333333333331</v>
      </c>
      <c r="N19" s="257" t="str">
        <f t="shared" si="4"/>
        <v/>
      </c>
      <c r="O19" s="258"/>
      <c r="P19" s="258"/>
      <c r="Q19" s="259"/>
      <c r="R19" s="262" t="str">
        <f t="shared" si="5"/>
        <v/>
      </c>
      <c r="S19" s="263">
        <v>0.39583333333333331</v>
      </c>
      <c r="T19" s="257" t="str">
        <f t="shared" si="6"/>
        <v/>
      </c>
      <c r="U19" s="258"/>
      <c r="V19" s="258"/>
      <c r="W19" s="259"/>
      <c r="X19" s="262" t="str">
        <f t="shared" si="7"/>
        <v/>
      </c>
      <c r="Y19" s="263">
        <v>0.39583333333333331</v>
      </c>
      <c r="Z19" s="257" t="str">
        <f t="shared" si="8"/>
        <v/>
      </c>
      <c r="AA19" s="258"/>
      <c r="AB19" s="258"/>
      <c r="AC19" s="259"/>
      <c r="AD19" s="262" t="str">
        <f t="shared" si="9"/>
        <v/>
      </c>
    </row>
    <row r="20" spans="1:30" ht="23.25" customHeight="1">
      <c r="A20" s="261">
        <v>0.40625</v>
      </c>
      <c r="B20" s="257" t="str">
        <f t="shared" si="0"/>
        <v/>
      </c>
      <c r="C20" s="258"/>
      <c r="D20" s="258"/>
      <c r="E20" s="259"/>
      <c r="F20" s="262" t="str">
        <f t="shared" si="1"/>
        <v/>
      </c>
      <c r="G20" s="261">
        <v>0.40625</v>
      </c>
      <c r="H20" s="257" t="str">
        <f t="shared" si="2"/>
        <v/>
      </c>
      <c r="I20" s="258"/>
      <c r="J20" s="258"/>
      <c r="K20" s="259"/>
      <c r="L20" s="262" t="str">
        <f t="shared" si="3"/>
        <v/>
      </c>
      <c r="M20" s="261">
        <v>0.40625</v>
      </c>
      <c r="N20" s="257" t="str">
        <f t="shared" si="4"/>
        <v/>
      </c>
      <c r="O20" s="258"/>
      <c r="P20" s="258"/>
      <c r="Q20" s="259"/>
      <c r="R20" s="262" t="str">
        <f t="shared" si="5"/>
        <v/>
      </c>
      <c r="S20" s="261">
        <v>0.40625</v>
      </c>
      <c r="T20" s="257" t="str">
        <f t="shared" si="6"/>
        <v/>
      </c>
      <c r="U20" s="258"/>
      <c r="V20" s="258"/>
      <c r="W20" s="259"/>
      <c r="X20" s="262" t="str">
        <f t="shared" si="7"/>
        <v/>
      </c>
      <c r="Y20" s="261">
        <v>0.40625</v>
      </c>
      <c r="Z20" s="257" t="str">
        <f t="shared" si="8"/>
        <v/>
      </c>
      <c r="AA20" s="258"/>
      <c r="AB20" s="258"/>
      <c r="AC20" s="259"/>
      <c r="AD20" s="262" t="str">
        <f t="shared" si="9"/>
        <v/>
      </c>
    </row>
    <row r="21" spans="1:30" ht="23.25" customHeight="1">
      <c r="A21" s="256">
        <v>0.41666666666666669</v>
      </c>
      <c r="B21" s="257" t="str">
        <f t="shared" si="0"/>
        <v/>
      </c>
      <c r="C21" s="258"/>
      <c r="D21" s="258"/>
      <c r="E21" s="259"/>
      <c r="F21" s="262" t="str">
        <f t="shared" si="1"/>
        <v/>
      </c>
      <c r="G21" s="256">
        <v>0.41666666666666669</v>
      </c>
      <c r="H21" s="257" t="str">
        <f t="shared" si="2"/>
        <v/>
      </c>
      <c r="I21" s="258"/>
      <c r="J21" s="258"/>
      <c r="K21" s="259"/>
      <c r="L21" s="262" t="str">
        <f t="shared" si="3"/>
        <v/>
      </c>
      <c r="M21" s="256">
        <v>0.41666666666666669</v>
      </c>
      <c r="N21" s="257" t="str">
        <f t="shared" si="4"/>
        <v/>
      </c>
      <c r="O21" s="258"/>
      <c r="P21" s="258"/>
      <c r="Q21" s="259"/>
      <c r="R21" s="262" t="str">
        <f t="shared" si="5"/>
        <v/>
      </c>
      <c r="S21" s="256">
        <v>0.41666666666666669</v>
      </c>
      <c r="T21" s="257" t="str">
        <f t="shared" si="6"/>
        <v/>
      </c>
      <c r="U21" s="258"/>
      <c r="V21" s="258"/>
      <c r="W21" s="259"/>
      <c r="X21" s="262" t="str">
        <f t="shared" si="7"/>
        <v/>
      </c>
      <c r="Y21" s="256">
        <v>0.41666666666666669</v>
      </c>
      <c r="Z21" s="257" t="str">
        <f t="shared" si="8"/>
        <v/>
      </c>
      <c r="AA21" s="258"/>
      <c r="AB21" s="258"/>
      <c r="AC21" s="259"/>
      <c r="AD21" s="262" t="str">
        <f t="shared" si="9"/>
        <v/>
      </c>
    </row>
    <row r="22" spans="1:30" ht="23.25" customHeight="1">
      <c r="A22" s="261">
        <v>0.42708333333333331</v>
      </c>
      <c r="B22" s="257" t="str">
        <f t="shared" si="0"/>
        <v/>
      </c>
      <c r="C22" s="258"/>
      <c r="D22" s="258"/>
      <c r="E22" s="259"/>
      <c r="F22" s="262" t="str">
        <f t="shared" si="1"/>
        <v/>
      </c>
      <c r="G22" s="261">
        <v>0.42708333333333331</v>
      </c>
      <c r="H22" s="257" t="str">
        <f t="shared" si="2"/>
        <v/>
      </c>
      <c r="I22" s="258"/>
      <c r="J22" s="258"/>
      <c r="K22" s="259"/>
      <c r="L22" s="262" t="str">
        <f t="shared" si="3"/>
        <v/>
      </c>
      <c r="M22" s="261">
        <v>0.42708333333333331</v>
      </c>
      <c r="N22" s="257" t="str">
        <f t="shared" si="4"/>
        <v/>
      </c>
      <c r="O22" s="258"/>
      <c r="P22" s="258"/>
      <c r="Q22" s="259"/>
      <c r="R22" s="262" t="str">
        <f t="shared" si="5"/>
        <v/>
      </c>
      <c r="S22" s="261">
        <v>0.42708333333333331</v>
      </c>
      <c r="T22" s="257" t="str">
        <f t="shared" si="6"/>
        <v/>
      </c>
      <c r="U22" s="258"/>
      <c r="V22" s="258"/>
      <c r="W22" s="259"/>
      <c r="X22" s="262" t="str">
        <f t="shared" si="7"/>
        <v/>
      </c>
      <c r="Y22" s="261">
        <v>0.42708333333333331</v>
      </c>
      <c r="Z22" s="257" t="str">
        <f t="shared" si="8"/>
        <v/>
      </c>
      <c r="AA22" s="258"/>
      <c r="AB22" s="258"/>
      <c r="AC22" s="259"/>
      <c r="AD22" s="262" t="str">
        <f t="shared" si="9"/>
        <v/>
      </c>
    </row>
    <row r="23" spans="1:30" ht="23.25" customHeight="1">
      <c r="A23" s="263">
        <v>0.4375</v>
      </c>
      <c r="B23" s="257" t="str">
        <f t="shared" si="0"/>
        <v/>
      </c>
      <c r="C23" s="258"/>
      <c r="D23" s="258"/>
      <c r="E23" s="259"/>
      <c r="F23" s="262" t="str">
        <f t="shared" si="1"/>
        <v/>
      </c>
      <c r="G23" s="263">
        <v>0.4375</v>
      </c>
      <c r="H23" s="257" t="str">
        <f t="shared" si="2"/>
        <v/>
      </c>
      <c r="I23" s="258"/>
      <c r="J23" s="258"/>
      <c r="K23" s="259"/>
      <c r="L23" s="262" t="str">
        <f t="shared" si="3"/>
        <v/>
      </c>
      <c r="M23" s="263">
        <v>0.4375</v>
      </c>
      <c r="N23" s="257" t="str">
        <f t="shared" si="4"/>
        <v/>
      </c>
      <c r="O23" s="258"/>
      <c r="P23" s="258"/>
      <c r="Q23" s="259"/>
      <c r="R23" s="262" t="str">
        <f t="shared" si="5"/>
        <v/>
      </c>
      <c r="S23" s="263">
        <v>0.4375</v>
      </c>
      <c r="T23" s="257" t="str">
        <f t="shared" si="6"/>
        <v/>
      </c>
      <c r="U23" s="258"/>
      <c r="V23" s="258"/>
      <c r="W23" s="259"/>
      <c r="X23" s="262" t="str">
        <f t="shared" si="7"/>
        <v/>
      </c>
      <c r="Y23" s="263">
        <v>0.4375</v>
      </c>
      <c r="Z23" s="257" t="str">
        <f t="shared" si="8"/>
        <v/>
      </c>
      <c r="AA23" s="258"/>
      <c r="AB23" s="258"/>
      <c r="AC23" s="259"/>
      <c r="AD23" s="262" t="str">
        <f t="shared" si="9"/>
        <v/>
      </c>
    </row>
    <row r="24" spans="1:30" ht="23.25" customHeight="1">
      <c r="A24" s="261">
        <v>0.44791666666666669</v>
      </c>
      <c r="B24" s="257" t="str">
        <f t="shared" si="0"/>
        <v/>
      </c>
      <c r="C24" s="258"/>
      <c r="D24" s="258"/>
      <c r="E24" s="259"/>
      <c r="F24" s="262" t="str">
        <f t="shared" si="1"/>
        <v/>
      </c>
      <c r="G24" s="261">
        <v>0.44791666666666669</v>
      </c>
      <c r="H24" s="257" t="str">
        <f t="shared" si="2"/>
        <v/>
      </c>
      <c r="I24" s="258"/>
      <c r="J24" s="258"/>
      <c r="K24" s="259"/>
      <c r="L24" s="262" t="str">
        <f t="shared" si="3"/>
        <v/>
      </c>
      <c r="M24" s="261">
        <v>0.44791666666666669</v>
      </c>
      <c r="N24" s="257" t="str">
        <f t="shared" si="4"/>
        <v/>
      </c>
      <c r="O24" s="258"/>
      <c r="P24" s="258"/>
      <c r="Q24" s="259"/>
      <c r="R24" s="262" t="str">
        <f t="shared" si="5"/>
        <v/>
      </c>
      <c r="S24" s="261">
        <v>0.44791666666666669</v>
      </c>
      <c r="T24" s="257" t="str">
        <f t="shared" si="6"/>
        <v/>
      </c>
      <c r="U24" s="258"/>
      <c r="V24" s="258"/>
      <c r="W24" s="259"/>
      <c r="X24" s="262" t="str">
        <f t="shared" si="7"/>
        <v/>
      </c>
      <c r="Y24" s="261">
        <v>0.44791666666666669</v>
      </c>
      <c r="Z24" s="257" t="str">
        <f t="shared" si="8"/>
        <v/>
      </c>
      <c r="AA24" s="258"/>
      <c r="AB24" s="258"/>
      <c r="AC24" s="259"/>
      <c r="AD24" s="262" t="str">
        <f t="shared" si="9"/>
        <v/>
      </c>
    </row>
    <row r="25" spans="1:30" ht="23.25" customHeight="1">
      <c r="A25" s="256">
        <v>0.45833333333333331</v>
      </c>
      <c r="B25" s="257" t="str">
        <f t="shared" si="0"/>
        <v/>
      </c>
      <c r="C25" s="258"/>
      <c r="D25" s="258"/>
      <c r="E25" s="259"/>
      <c r="F25" s="262" t="str">
        <f t="shared" si="1"/>
        <v/>
      </c>
      <c r="G25" s="256">
        <v>0.45833333333333331</v>
      </c>
      <c r="H25" s="257" t="str">
        <f t="shared" si="2"/>
        <v/>
      </c>
      <c r="I25" s="258"/>
      <c r="J25" s="258"/>
      <c r="K25" s="259"/>
      <c r="L25" s="262" t="str">
        <f t="shared" si="3"/>
        <v/>
      </c>
      <c r="M25" s="256">
        <v>0.45833333333333331</v>
      </c>
      <c r="N25" s="257" t="str">
        <f t="shared" si="4"/>
        <v/>
      </c>
      <c r="O25" s="258"/>
      <c r="P25" s="258"/>
      <c r="Q25" s="259"/>
      <c r="R25" s="262" t="str">
        <f t="shared" si="5"/>
        <v/>
      </c>
      <c r="S25" s="256">
        <v>0.45833333333333331</v>
      </c>
      <c r="T25" s="257" t="str">
        <f t="shared" si="6"/>
        <v/>
      </c>
      <c r="U25" s="258"/>
      <c r="V25" s="258"/>
      <c r="W25" s="259"/>
      <c r="X25" s="262" t="str">
        <f t="shared" si="7"/>
        <v/>
      </c>
      <c r="Y25" s="256">
        <v>0.45833333333333331</v>
      </c>
      <c r="Z25" s="257" t="str">
        <f t="shared" si="8"/>
        <v/>
      </c>
      <c r="AA25" s="258"/>
      <c r="AB25" s="258"/>
      <c r="AC25" s="259"/>
      <c r="AD25" s="262" t="str">
        <f t="shared" si="9"/>
        <v/>
      </c>
    </row>
    <row r="26" spans="1:30" ht="23.25" customHeight="1">
      <c r="A26" s="261">
        <v>0.46875</v>
      </c>
      <c r="B26" s="257" t="str">
        <f t="shared" si="0"/>
        <v/>
      </c>
      <c r="C26" s="258"/>
      <c r="D26" s="258"/>
      <c r="E26" s="259"/>
      <c r="F26" s="262" t="str">
        <f t="shared" si="1"/>
        <v/>
      </c>
      <c r="G26" s="261">
        <v>0.46875</v>
      </c>
      <c r="H26" s="257" t="str">
        <f t="shared" si="2"/>
        <v/>
      </c>
      <c r="I26" s="258"/>
      <c r="J26" s="258"/>
      <c r="K26" s="259"/>
      <c r="L26" s="262" t="str">
        <f t="shared" si="3"/>
        <v/>
      </c>
      <c r="M26" s="261">
        <v>0.46875</v>
      </c>
      <c r="N26" s="257" t="str">
        <f t="shared" si="4"/>
        <v/>
      </c>
      <c r="O26" s="258"/>
      <c r="P26" s="258"/>
      <c r="Q26" s="259"/>
      <c r="R26" s="262" t="str">
        <f t="shared" si="5"/>
        <v/>
      </c>
      <c r="S26" s="261">
        <v>0.46875</v>
      </c>
      <c r="T26" s="257" t="str">
        <f t="shared" si="6"/>
        <v/>
      </c>
      <c r="U26" s="258"/>
      <c r="V26" s="258"/>
      <c r="W26" s="259"/>
      <c r="X26" s="262" t="str">
        <f t="shared" si="7"/>
        <v/>
      </c>
      <c r="Y26" s="261">
        <v>0.46875</v>
      </c>
      <c r="Z26" s="257" t="str">
        <f t="shared" si="8"/>
        <v/>
      </c>
      <c r="AA26" s="258"/>
      <c r="AB26" s="258"/>
      <c r="AC26" s="259"/>
      <c r="AD26" s="262" t="str">
        <f t="shared" si="9"/>
        <v/>
      </c>
    </row>
    <row r="27" spans="1:30" ht="23.25" customHeight="1">
      <c r="A27" s="263">
        <v>0.47916666666666669</v>
      </c>
      <c r="B27" s="257" t="str">
        <f t="shared" si="0"/>
        <v/>
      </c>
      <c r="C27" s="258"/>
      <c r="D27" s="258"/>
      <c r="E27" s="259"/>
      <c r="F27" s="262" t="str">
        <f t="shared" si="1"/>
        <v/>
      </c>
      <c r="G27" s="263">
        <v>0.47916666666666669</v>
      </c>
      <c r="H27" s="257" t="str">
        <f t="shared" si="2"/>
        <v/>
      </c>
      <c r="I27" s="258"/>
      <c r="J27" s="258"/>
      <c r="K27" s="259"/>
      <c r="L27" s="262" t="str">
        <f t="shared" si="3"/>
        <v/>
      </c>
      <c r="M27" s="263">
        <v>0.47916666666666669</v>
      </c>
      <c r="N27" s="257" t="str">
        <f t="shared" si="4"/>
        <v/>
      </c>
      <c r="O27" s="258"/>
      <c r="P27" s="258"/>
      <c r="Q27" s="259"/>
      <c r="R27" s="262" t="str">
        <f t="shared" si="5"/>
        <v/>
      </c>
      <c r="S27" s="263">
        <v>0.47916666666666669</v>
      </c>
      <c r="T27" s="257" t="str">
        <f t="shared" si="6"/>
        <v/>
      </c>
      <c r="U27" s="258"/>
      <c r="V27" s="258"/>
      <c r="W27" s="259"/>
      <c r="X27" s="262" t="str">
        <f t="shared" si="7"/>
        <v/>
      </c>
      <c r="Y27" s="263">
        <v>0.47916666666666669</v>
      </c>
      <c r="Z27" s="257" t="str">
        <f t="shared" si="8"/>
        <v/>
      </c>
      <c r="AA27" s="258"/>
      <c r="AB27" s="258"/>
      <c r="AC27" s="259"/>
      <c r="AD27" s="262" t="str">
        <f t="shared" si="9"/>
        <v/>
      </c>
    </row>
    <row r="28" spans="1:30" ht="23.25" customHeight="1">
      <c r="A28" s="261">
        <v>0.48958333333333331</v>
      </c>
      <c r="B28" s="257" t="str">
        <f t="shared" si="0"/>
        <v/>
      </c>
      <c r="C28" s="258"/>
      <c r="D28" s="258"/>
      <c r="E28" s="259"/>
      <c r="F28" s="262" t="str">
        <f t="shared" si="1"/>
        <v/>
      </c>
      <c r="G28" s="261">
        <v>0.48958333333333331</v>
      </c>
      <c r="H28" s="257" t="str">
        <f t="shared" si="2"/>
        <v/>
      </c>
      <c r="I28" s="258"/>
      <c r="J28" s="258"/>
      <c r="K28" s="259"/>
      <c r="L28" s="262" t="str">
        <f t="shared" si="3"/>
        <v/>
      </c>
      <c r="M28" s="261">
        <v>0.48958333333333331</v>
      </c>
      <c r="N28" s="257" t="str">
        <f t="shared" si="4"/>
        <v/>
      </c>
      <c r="O28" s="258"/>
      <c r="P28" s="258"/>
      <c r="Q28" s="259"/>
      <c r="R28" s="262" t="str">
        <f t="shared" si="5"/>
        <v/>
      </c>
      <c r="S28" s="261">
        <v>0.48958333333333331</v>
      </c>
      <c r="T28" s="257" t="str">
        <f t="shared" si="6"/>
        <v/>
      </c>
      <c r="U28" s="258"/>
      <c r="V28" s="258"/>
      <c r="W28" s="259"/>
      <c r="X28" s="262" t="str">
        <f t="shared" si="7"/>
        <v/>
      </c>
      <c r="Y28" s="261">
        <v>0.48958333333333331</v>
      </c>
      <c r="Z28" s="257" t="str">
        <f t="shared" si="8"/>
        <v/>
      </c>
      <c r="AA28" s="258"/>
      <c r="AB28" s="258"/>
      <c r="AC28" s="259"/>
      <c r="AD28" s="262" t="str">
        <f t="shared" si="9"/>
        <v/>
      </c>
    </row>
    <row r="29" spans="1:30" ht="23.25" customHeight="1">
      <c r="A29" s="256">
        <v>0.5</v>
      </c>
      <c r="B29" s="257" t="str">
        <f t="shared" si="0"/>
        <v/>
      </c>
      <c r="C29" s="258"/>
      <c r="D29" s="258"/>
      <c r="E29" s="259"/>
      <c r="F29" s="262" t="str">
        <f t="shared" si="1"/>
        <v/>
      </c>
      <c r="G29" s="256">
        <v>0.5</v>
      </c>
      <c r="H29" s="257" t="str">
        <f t="shared" si="2"/>
        <v/>
      </c>
      <c r="I29" s="258"/>
      <c r="J29" s="258"/>
      <c r="K29" s="259"/>
      <c r="L29" s="262" t="str">
        <f t="shared" si="3"/>
        <v/>
      </c>
      <c r="M29" s="256">
        <v>0.5</v>
      </c>
      <c r="N29" s="257" t="str">
        <f t="shared" si="4"/>
        <v/>
      </c>
      <c r="O29" s="258"/>
      <c r="P29" s="258"/>
      <c r="Q29" s="259"/>
      <c r="R29" s="262" t="str">
        <f t="shared" si="5"/>
        <v/>
      </c>
      <c r="S29" s="256">
        <v>0.5</v>
      </c>
      <c r="T29" s="257" t="str">
        <f t="shared" si="6"/>
        <v/>
      </c>
      <c r="U29" s="258"/>
      <c r="V29" s="258"/>
      <c r="W29" s="259"/>
      <c r="X29" s="262" t="str">
        <f t="shared" si="7"/>
        <v/>
      </c>
      <c r="Y29" s="256">
        <v>0.5</v>
      </c>
      <c r="Z29" s="257" t="str">
        <f t="shared" si="8"/>
        <v/>
      </c>
      <c r="AA29" s="258"/>
      <c r="AB29" s="258"/>
      <c r="AC29" s="259"/>
      <c r="AD29" s="262" t="str">
        <f t="shared" si="9"/>
        <v/>
      </c>
    </row>
    <row r="30" spans="1:30" ht="23.25" customHeight="1">
      <c r="A30" s="261">
        <v>0.51041666666666663</v>
      </c>
      <c r="B30" s="257" t="str">
        <f t="shared" si="0"/>
        <v/>
      </c>
      <c r="C30" s="258"/>
      <c r="D30" s="258"/>
      <c r="E30" s="259"/>
      <c r="F30" s="262" t="str">
        <f t="shared" si="1"/>
        <v/>
      </c>
      <c r="G30" s="261">
        <v>0.51041666666666663</v>
      </c>
      <c r="H30" s="257" t="str">
        <f t="shared" si="2"/>
        <v/>
      </c>
      <c r="I30" s="258"/>
      <c r="J30" s="258"/>
      <c r="K30" s="259"/>
      <c r="L30" s="262" t="str">
        <f t="shared" si="3"/>
        <v/>
      </c>
      <c r="M30" s="261">
        <v>0.51041666666666663</v>
      </c>
      <c r="N30" s="257" t="str">
        <f t="shared" si="4"/>
        <v/>
      </c>
      <c r="O30" s="258"/>
      <c r="P30" s="258"/>
      <c r="Q30" s="259"/>
      <c r="R30" s="262" t="str">
        <f t="shared" si="5"/>
        <v/>
      </c>
      <c r="S30" s="261">
        <v>0.51041666666666663</v>
      </c>
      <c r="T30" s="257" t="str">
        <f t="shared" si="6"/>
        <v/>
      </c>
      <c r="U30" s="258"/>
      <c r="V30" s="258"/>
      <c r="W30" s="259"/>
      <c r="X30" s="262" t="str">
        <f t="shared" si="7"/>
        <v/>
      </c>
      <c r="Y30" s="261">
        <v>0.51041666666666663</v>
      </c>
      <c r="Z30" s="257" t="str">
        <f t="shared" si="8"/>
        <v/>
      </c>
      <c r="AA30" s="258"/>
      <c r="AB30" s="258"/>
      <c r="AC30" s="259"/>
      <c r="AD30" s="262" t="str">
        <f t="shared" si="9"/>
        <v/>
      </c>
    </row>
    <row r="31" spans="1:30" ht="23.25" customHeight="1">
      <c r="A31" s="263">
        <v>0.52083333333333337</v>
      </c>
      <c r="B31" s="257" t="str">
        <f t="shared" si="0"/>
        <v/>
      </c>
      <c r="C31" s="258"/>
      <c r="D31" s="258"/>
      <c r="E31" s="259"/>
      <c r="F31" s="262" t="str">
        <f t="shared" si="1"/>
        <v/>
      </c>
      <c r="G31" s="263">
        <v>0.52083333333333337</v>
      </c>
      <c r="H31" s="257" t="str">
        <f t="shared" si="2"/>
        <v/>
      </c>
      <c r="I31" s="258"/>
      <c r="J31" s="258"/>
      <c r="K31" s="259"/>
      <c r="L31" s="262" t="str">
        <f t="shared" si="3"/>
        <v/>
      </c>
      <c r="M31" s="263">
        <v>0.52083333333333337</v>
      </c>
      <c r="N31" s="257" t="str">
        <f t="shared" si="4"/>
        <v/>
      </c>
      <c r="O31" s="258"/>
      <c r="P31" s="258"/>
      <c r="Q31" s="259"/>
      <c r="R31" s="262" t="str">
        <f t="shared" si="5"/>
        <v/>
      </c>
      <c r="S31" s="263">
        <v>0.52083333333333337</v>
      </c>
      <c r="T31" s="257" t="str">
        <f t="shared" si="6"/>
        <v/>
      </c>
      <c r="U31" s="258"/>
      <c r="V31" s="258"/>
      <c r="W31" s="259"/>
      <c r="X31" s="262" t="str">
        <f t="shared" si="7"/>
        <v/>
      </c>
      <c r="Y31" s="263">
        <v>0.52083333333333337</v>
      </c>
      <c r="Z31" s="257" t="str">
        <f t="shared" si="8"/>
        <v/>
      </c>
      <c r="AA31" s="258"/>
      <c r="AB31" s="258"/>
      <c r="AC31" s="259"/>
      <c r="AD31" s="262" t="str">
        <f t="shared" si="9"/>
        <v/>
      </c>
    </row>
    <row r="32" spans="1:30" ht="23.25" customHeight="1">
      <c r="A32" s="261">
        <v>0.53125</v>
      </c>
      <c r="B32" s="257" t="str">
        <f t="shared" si="0"/>
        <v/>
      </c>
      <c r="C32" s="258"/>
      <c r="D32" s="258"/>
      <c r="E32" s="259"/>
      <c r="F32" s="262" t="str">
        <f t="shared" si="1"/>
        <v/>
      </c>
      <c r="G32" s="261">
        <v>0.53125</v>
      </c>
      <c r="H32" s="257" t="str">
        <f t="shared" si="2"/>
        <v/>
      </c>
      <c r="I32" s="258"/>
      <c r="J32" s="258"/>
      <c r="K32" s="259"/>
      <c r="L32" s="262" t="str">
        <f t="shared" si="3"/>
        <v/>
      </c>
      <c r="M32" s="261">
        <v>0.53125</v>
      </c>
      <c r="N32" s="257" t="str">
        <f t="shared" si="4"/>
        <v/>
      </c>
      <c r="O32" s="258"/>
      <c r="P32" s="258"/>
      <c r="Q32" s="259"/>
      <c r="R32" s="262" t="str">
        <f t="shared" si="5"/>
        <v/>
      </c>
      <c r="S32" s="261">
        <v>0.53125</v>
      </c>
      <c r="T32" s="257" t="str">
        <f t="shared" si="6"/>
        <v/>
      </c>
      <c r="U32" s="258"/>
      <c r="V32" s="258"/>
      <c r="W32" s="259"/>
      <c r="X32" s="262" t="str">
        <f t="shared" si="7"/>
        <v/>
      </c>
      <c r="Y32" s="261">
        <v>0.53125</v>
      </c>
      <c r="Z32" s="257" t="str">
        <f t="shared" si="8"/>
        <v/>
      </c>
      <c r="AA32" s="258"/>
      <c r="AB32" s="258"/>
      <c r="AC32" s="259"/>
      <c r="AD32" s="262" t="str">
        <f t="shared" si="9"/>
        <v/>
      </c>
    </row>
    <row r="33" spans="1:30" ht="23.25" customHeight="1">
      <c r="A33" s="256">
        <v>0.54166666666666663</v>
      </c>
      <c r="B33" s="257" t="str">
        <f t="shared" si="0"/>
        <v/>
      </c>
      <c r="C33" s="258"/>
      <c r="D33" s="258"/>
      <c r="E33" s="259"/>
      <c r="F33" s="262" t="str">
        <f t="shared" si="1"/>
        <v/>
      </c>
      <c r="G33" s="256">
        <v>0.54166666666666663</v>
      </c>
      <c r="H33" s="257" t="str">
        <f t="shared" si="2"/>
        <v/>
      </c>
      <c r="I33" s="258"/>
      <c r="J33" s="258"/>
      <c r="K33" s="259"/>
      <c r="L33" s="262" t="str">
        <f t="shared" si="3"/>
        <v/>
      </c>
      <c r="M33" s="256">
        <v>0.54166666666666663</v>
      </c>
      <c r="N33" s="257" t="str">
        <f t="shared" si="4"/>
        <v/>
      </c>
      <c r="O33" s="258"/>
      <c r="P33" s="258"/>
      <c r="Q33" s="259"/>
      <c r="R33" s="262" t="str">
        <f t="shared" si="5"/>
        <v/>
      </c>
      <c r="S33" s="256">
        <v>0.54166666666666663</v>
      </c>
      <c r="T33" s="257" t="str">
        <f t="shared" si="6"/>
        <v/>
      </c>
      <c r="U33" s="258"/>
      <c r="V33" s="258"/>
      <c r="W33" s="259"/>
      <c r="X33" s="262" t="str">
        <f t="shared" si="7"/>
        <v/>
      </c>
      <c r="Y33" s="256">
        <v>0.54166666666666663</v>
      </c>
      <c r="Z33" s="257" t="str">
        <f t="shared" si="8"/>
        <v/>
      </c>
      <c r="AA33" s="258"/>
      <c r="AB33" s="258"/>
      <c r="AC33" s="259"/>
      <c r="AD33" s="262" t="str">
        <f t="shared" si="9"/>
        <v/>
      </c>
    </row>
    <row r="34" spans="1:30" ht="23.25" customHeight="1">
      <c r="A34" s="261">
        <v>0.55208333333333337</v>
      </c>
      <c r="B34" s="257" t="str">
        <f t="shared" si="0"/>
        <v/>
      </c>
      <c r="C34" s="258"/>
      <c r="D34" s="258"/>
      <c r="E34" s="259"/>
      <c r="F34" s="262" t="str">
        <f t="shared" si="1"/>
        <v/>
      </c>
      <c r="G34" s="261">
        <v>0.55208333333333337</v>
      </c>
      <c r="H34" s="257" t="str">
        <f t="shared" si="2"/>
        <v/>
      </c>
      <c r="I34" s="258"/>
      <c r="J34" s="258"/>
      <c r="K34" s="259"/>
      <c r="L34" s="262" t="str">
        <f t="shared" si="3"/>
        <v/>
      </c>
      <c r="M34" s="261">
        <v>0.55208333333333337</v>
      </c>
      <c r="N34" s="257" t="str">
        <f t="shared" si="4"/>
        <v/>
      </c>
      <c r="O34" s="258"/>
      <c r="P34" s="258"/>
      <c r="Q34" s="259"/>
      <c r="R34" s="262" t="str">
        <f t="shared" si="5"/>
        <v/>
      </c>
      <c r="S34" s="261">
        <v>0.55208333333333337</v>
      </c>
      <c r="T34" s="257" t="str">
        <f t="shared" si="6"/>
        <v/>
      </c>
      <c r="U34" s="258"/>
      <c r="V34" s="258"/>
      <c r="W34" s="259"/>
      <c r="X34" s="262" t="str">
        <f t="shared" si="7"/>
        <v/>
      </c>
      <c r="Y34" s="261">
        <v>0.55208333333333337</v>
      </c>
      <c r="Z34" s="257" t="str">
        <f t="shared" si="8"/>
        <v/>
      </c>
      <c r="AA34" s="258"/>
      <c r="AB34" s="258"/>
      <c r="AC34" s="259"/>
      <c r="AD34" s="262" t="str">
        <f t="shared" si="9"/>
        <v/>
      </c>
    </row>
    <row r="35" spans="1:30" ht="23.25" customHeight="1">
      <c r="A35" s="263">
        <v>0.5625</v>
      </c>
      <c r="B35" s="257" t="str">
        <f t="shared" si="0"/>
        <v/>
      </c>
      <c r="C35" s="258"/>
      <c r="D35" s="258"/>
      <c r="E35" s="259"/>
      <c r="F35" s="262" t="str">
        <f t="shared" si="1"/>
        <v/>
      </c>
      <c r="G35" s="263">
        <v>0.5625</v>
      </c>
      <c r="H35" s="257" t="str">
        <f t="shared" si="2"/>
        <v/>
      </c>
      <c r="I35" s="258"/>
      <c r="J35" s="258"/>
      <c r="K35" s="259"/>
      <c r="L35" s="262" t="str">
        <f t="shared" si="3"/>
        <v/>
      </c>
      <c r="M35" s="263">
        <v>0.5625</v>
      </c>
      <c r="N35" s="257" t="str">
        <f t="shared" si="4"/>
        <v/>
      </c>
      <c r="O35" s="258"/>
      <c r="P35" s="258"/>
      <c r="Q35" s="259"/>
      <c r="R35" s="262" t="str">
        <f t="shared" si="5"/>
        <v/>
      </c>
      <c r="S35" s="263">
        <v>0.5625</v>
      </c>
      <c r="T35" s="257" t="str">
        <f t="shared" si="6"/>
        <v/>
      </c>
      <c r="U35" s="258"/>
      <c r="V35" s="258"/>
      <c r="W35" s="259"/>
      <c r="X35" s="262" t="str">
        <f t="shared" si="7"/>
        <v/>
      </c>
      <c r="Y35" s="263">
        <v>0.5625</v>
      </c>
      <c r="Z35" s="257" t="str">
        <f t="shared" si="8"/>
        <v/>
      </c>
      <c r="AA35" s="258"/>
      <c r="AB35" s="258"/>
      <c r="AC35" s="259"/>
      <c r="AD35" s="262" t="str">
        <f t="shared" si="9"/>
        <v/>
      </c>
    </row>
    <row r="36" spans="1:30" ht="23.25" customHeight="1">
      <c r="A36" s="261">
        <v>0.57291666666666663</v>
      </c>
      <c r="B36" s="257" t="str">
        <f t="shared" si="0"/>
        <v/>
      </c>
      <c r="C36" s="258"/>
      <c r="D36" s="258"/>
      <c r="E36" s="259"/>
      <c r="F36" s="262" t="str">
        <f t="shared" si="1"/>
        <v/>
      </c>
      <c r="G36" s="261">
        <v>0.57291666666666663</v>
      </c>
      <c r="H36" s="257" t="str">
        <f t="shared" si="2"/>
        <v/>
      </c>
      <c r="I36" s="258"/>
      <c r="J36" s="258"/>
      <c r="K36" s="259"/>
      <c r="L36" s="262" t="str">
        <f t="shared" si="3"/>
        <v/>
      </c>
      <c r="M36" s="261">
        <v>0.57291666666666663</v>
      </c>
      <c r="N36" s="257" t="str">
        <f t="shared" si="4"/>
        <v/>
      </c>
      <c r="O36" s="258"/>
      <c r="P36" s="258"/>
      <c r="Q36" s="259"/>
      <c r="R36" s="262" t="str">
        <f t="shared" si="5"/>
        <v/>
      </c>
      <c r="S36" s="261">
        <v>0.57291666666666663</v>
      </c>
      <c r="T36" s="257" t="str">
        <f t="shared" si="6"/>
        <v/>
      </c>
      <c r="U36" s="258"/>
      <c r="V36" s="258"/>
      <c r="W36" s="259"/>
      <c r="X36" s="262" t="str">
        <f t="shared" si="7"/>
        <v/>
      </c>
      <c r="Y36" s="261">
        <v>0.57291666666666663</v>
      </c>
      <c r="Z36" s="257" t="str">
        <f t="shared" si="8"/>
        <v/>
      </c>
      <c r="AA36" s="258"/>
      <c r="AB36" s="258"/>
      <c r="AC36" s="259"/>
      <c r="AD36" s="262" t="str">
        <f t="shared" si="9"/>
        <v/>
      </c>
    </row>
    <row r="37" spans="1:30" ht="23.25" customHeight="1">
      <c r="A37" s="256">
        <v>0.58333333333333337</v>
      </c>
      <c r="B37" s="257" t="str">
        <f t="shared" ref="B37:B68" si="10">IFERROR(INDEX($E$81:$E$119,MATCH(A37,$F$81:$F$119,0),1),"")</f>
        <v/>
      </c>
      <c r="C37" s="258"/>
      <c r="D37" s="258"/>
      <c r="E37" s="259"/>
      <c r="F37" s="262" t="str">
        <f t="shared" ref="F37:F68" si="11">IFERROR(INDEX(E$120:E$123,MATCH($A37,F$120:F$123,0),1),"")</f>
        <v/>
      </c>
      <c r="G37" s="256">
        <v>0.58333333333333337</v>
      </c>
      <c r="H37" s="257" t="str">
        <f t="shared" ref="H37:H68" si="12">IFERROR(INDEX($K$81:$K$119,MATCH(G37,$L$81:$L$119,0),1),"")</f>
        <v/>
      </c>
      <c r="I37" s="258"/>
      <c r="J37" s="258"/>
      <c r="K37" s="259"/>
      <c r="L37" s="262" t="str">
        <f t="shared" ref="L37:L68" si="13">IFERROR(INDEX(K$120:K$123,MATCH($A37,L$120:L$123,0),1),"")</f>
        <v/>
      </c>
      <c r="M37" s="256">
        <v>0.58333333333333337</v>
      </c>
      <c r="N37" s="257" t="str">
        <f t="shared" ref="N37:N68" si="14">IFERROR(INDEX($Q$81:$Q$119,MATCH(M37,$R$81:$R$119,0),1),"")</f>
        <v/>
      </c>
      <c r="O37" s="258"/>
      <c r="P37" s="258"/>
      <c r="Q37" s="259"/>
      <c r="R37" s="262" t="str">
        <f t="shared" ref="R37:R68" si="15">IFERROR(INDEX(Q$120:Q$123,MATCH($A37,R$120:R$123,0),1),"")</f>
        <v/>
      </c>
      <c r="S37" s="256">
        <v>0.58333333333333337</v>
      </c>
      <c r="T37" s="257" t="str">
        <f t="shared" ref="T37:T68" si="16">IFERROR(INDEX($W$81:$W$119,MATCH(S37,$X$81:$X$119,0),1),"")</f>
        <v/>
      </c>
      <c r="U37" s="258"/>
      <c r="V37" s="258"/>
      <c r="W37" s="259"/>
      <c r="X37" s="262" t="str">
        <f t="shared" ref="X37:X68" si="17">IFERROR(INDEX(W$120:W$123,MATCH($A37,X$120:X$123,0),1),"")</f>
        <v/>
      </c>
      <c r="Y37" s="256">
        <v>0.58333333333333337</v>
      </c>
      <c r="Z37" s="257" t="str">
        <f t="shared" ref="Z37:Z68" si="18">IFERROR(INDEX($AC$81:$AC$119,MATCH(Y37,$AD$81:$AD$119,0),1),"")</f>
        <v/>
      </c>
      <c r="AA37" s="258"/>
      <c r="AB37" s="258"/>
      <c r="AC37" s="259"/>
      <c r="AD37" s="262" t="str">
        <f t="shared" ref="AD37:AD68" si="19">IFERROR(INDEX(AC$120:AC$123,MATCH($A37,AD$120:AD$123,0),1),"")</f>
        <v/>
      </c>
    </row>
    <row r="38" spans="1:30" ht="23.25" customHeight="1">
      <c r="A38" s="261">
        <v>0.59375</v>
      </c>
      <c r="B38" s="257" t="str">
        <f t="shared" si="10"/>
        <v/>
      </c>
      <c r="C38" s="258"/>
      <c r="D38" s="258"/>
      <c r="E38" s="259"/>
      <c r="F38" s="262" t="str">
        <f t="shared" si="11"/>
        <v/>
      </c>
      <c r="G38" s="261">
        <v>0.59375</v>
      </c>
      <c r="H38" s="257" t="str">
        <f t="shared" si="12"/>
        <v/>
      </c>
      <c r="I38" s="258"/>
      <c r="J38" s="258"/>
      <c r="K38" s="259"/>
      <c r="L38" s="262" t="str">
        <f t="shared" si="13"/>
        <v/>
      </c>
      <c r="M38" s="261">
        <v>0.59375</v>
      </c>
      <c r="N38" s="257" t="str">
        <f t="shared" si="14"/>
        <v/>
      </c>
      <c r="O38" s="258"/>
      <c r="P38" s="258"/>
      <c r="Q38" s="259"/>
      <c r="R38" s="262" t="str">
        <f t="shared" si="15"/>
        <v/>
      </c>
      <c r="S38" s="261">
        <v>0.59375</v>
      </c>
      <c r="T38" s="257" t="str">
        <f t="shared" si="16"/>
        <v/>
      </c>
      <c r="U38" s="258"/>
      <c r="V38" s="258"/>
      <c r="W38" s="259"/>
      <c r="X38" s="262" t="str">
        <f t="shared" si="17"/>
        <v/>
      </c>
      <c r="Y38" s="261">
        <v>0.59375</v>
      </c>
      <c r="Z38" s="257" t="str">
        <f t="shared" si="18"/>
        <v/>
      </c>
      <c r="AA38" s="258"/>
      <c r="AB38" s="258"/>
      <c r="AC38" s="259"/>
      <c r="AD38" s="262" t="str">
        <f t="shared" si="19"/>
        <v/>
      </c>
    </row>
    <row r="39" spans="1:30" ht="23.25" customHeight="1">
      <c r="A39" s="263">
        <v>0.60416666666666663</v>
      </c>
      <c r="B39" s="257" t="str">
        <f t="shared" si="10"/>
        <v/>
      </c>
      <c r="C39" s="258"/>
      <c r="D39" s="258"/>
      <c r="E39" s="259"/>
      <c r="F39" s="262" t="str">
        <f t="shared" si="11"/>
        <v/>
      </c>
      <c r="G39" s="263">
        <v>0.60416666666666663</v>
      </c>
      <c r="H39" s="257" t="str">
        <f t="shared" si="12"/>
        <v/>
      </c>
      <c r="I39" s="258"/>
      <c r="J39" s="258"/>
      <c r="K39" s="259"/>
      <c r="L39" s="262" t="str">
        <f t="shared" si="13"/>
        <v/>
      </c>
      <c r="M39" s="263">
        <v>0.60416666666666663</v>
      </c>
      <c r="N39" s="257" t="str">
        <f t="shared" si="14"/>
        <v/>
      </c>
      <c r="O39" s="258"/>
      <c r="P39" s="258"/>
      <c r="Q39" s="259"/>
      <c r="R39" s="262" t="str">
        <f t="shared" si="15"/>
        <v/>
      </c>
      <c r="S39" s="263">
        <v>0.60416666666666663</v>
      </c>
      <c r="T39" s="257" t="str">
        <f t="shared" si="16"/>
        <v/>
      </c>
      <c r="U39" s="258"/>
      <c r="V39" s="258"/>
      <c r="W39" s="259"/>
      <c r="X39" s="262" t="str">
        <f t="shared" si="17"/>
        <v/>
      </c>
      <c r="Y39" s="263">
        <v>0.60416666666666663</v>
      </c>
      <c r="Z39" s="257" t="str">
        <f t="shared" si="18"/>
        <v/>
      </c>
      <c r="AA39" s="258"/>
      <c r="AB39" s="258"/>
      <c r="AC39" s="259"/>
      <c r="AD39" s="262" t="str">
        <f t="shared" si="19"/>
        <v/>
      </c>
    </row>
    <row r="40" spans="1:30" ht="23.25" customHeight="1">
      <c r="A40" s="261">
        <v>0.61458333333333337</v>
      </c>
      <c r="B40" s="257" t="str">
        <f t="shared" si="10"/>
        <v/>
      </c>
      <c r="C40" s="258"/>
      <c r="D40" s="258"/>
      <c r="E40" s="259"/>
      <c r="F40" s="262" t="str">
        <f t="shared" si="11"/>
        <v/>
      </c>
      <c r="G40" s="261">
        <v>0.61458333333333337</v>
      </c>
      <c r="H40" s="257" t="str">
        <f t="shared" si="12"/>
        <v/>
      </c>
      <c r="I40" s="258"/>
      <c r="J40" s="258"/>
      <c r="K40" s="259"/>
      <c r="L40" s="262" t="str">
        <f t="shared" si="13"/>
        <v/>
      </c>
      <c r="M40" s="261">
        <v>0.61458333333333337</v>
      </c>
      <c r="N40" s="257" t="str">
        <f t="shared" si="14"/>
        <v/>
      </c>
      <c r="O40" s="258"/>
      <c r="P40" s="258"/>
      <c r="Q40" s="259"/>
      <c r="R40" s="262" t="str">
        <f t="shared" si="15"/>
        <v/>
      </c>
      <c r="S40" s="261">
        <v>0.61458333333333337</v>
      </c>
      <c r="T40" s="257" t="str">
        <f t="shared" si="16"/>
        <v/>
      </c>
      <c r="U40" s="258"/>
      <c r="V40" s="258"/>
      <c r="W40" s="259"/>
      <c r="X40" s="262" t="str">
        <f t="shared" si="17"/>
        <v/>
      </c>
      <c r="Y40" s="261">
        <v>0.61458333333333337</v>
      </c>
      <c r="Z40" s="257" t="str">
        <f t="shared" si="18"/>
        <v/>
      </c>
      <c r="AA40" s="258"/>
      <c r="AB40" s="258"/>
      <c r="AC40" s="259"/>
      <c r="AD40" s="262" t="str">
        <f t="shared" si="19"/>
        <v/>
      </c>
    </row>
    <row r="41" spans="1:30" ht="23.25" customHeight="1">
      <c r="A41" s="256">
        <v>0.625</v>
      </c>
      <c r="B41" s="257" t="str">
        <f t="shared" si="10"/>
        <v/>
      </c>
      <c r="C41" s="258"/>
      <c r="D41" s="258"/>
      <c r="E41" s="259"/>
      <c r="F41" s="262" t="str">
        <f t="shared" si="11"/>
        <v/>
      </c>
      <c r="G41" s="256">
        <v>0.625</v>
      </c>
      <c r="H41" s="257" t="str">
        <f t="shared" si="12"/>
        <v/>
      </c>
      <c r="I41" s="258"/>
      <c r="J41" s="258"/>
      <c r="K41" s="259"/>
      <c r="L41" s="262" t="str">
        <f t="shared" si="13"/>
        <v/>
      </c>
      <c r="M41" s="256">
        <v>0.625</v>
      </c>
      <c r="N41" s="257" t="str">
        <f t="shared" si="14"/>
        <v/>
      </c>
      <c r="O41" s="258"/>
      <c r="P41" s="258"/>
      <c r="Q41" s="259"/>
      <c r="R41" s="262" t="str">
        <f t="shared" si="15"/>
        <v/>
      </c>
      <c r="S41" s="256">
        <v>0.625</v>
      </c>
      <c r="T41" s="257" t="str">
        <f t="shared" si="16"/>
        <v/>
      </c>
      <c r="U41" s="258"/>
      <c r="V41" s="258"/>
      <c r="W41" s="259"/>
      <c r="X41" s="262" t="str">
        <f t="shared" si="17"/>
        <v/>
      </c>
      <c r="Y41" s="256">
        <v>0.625</v>
      </c>
      <c r="Z41" s="257" t="str">
        <f t="shared" si="18"/>
        <v/>
      </c>
      <c r="AA41" s="258"/>
      <c r="AB41" s="258"/>
      <c r="AC41" s="259"/>
      <c r="AD41" s="262" t="str">
        <f t="shared" si="19"/>
        <v/>
      </c>
    </row>
    <row r="42" spans="1:30" ht="23.25" customHeight="1">
      <c r="A42" s="261">
        <v>0.63541666666666663</v>
      </c>
      <c r="B42" s="257" t="str">
        <f t="shared" si="10"/>
        <v/>
      </c>
      <c r="C42" s="258"/>
      <c r="D42" s="258"/>
      <c r="E42" s="259"/>
      <c r="F42" s="262" t="str">
        <f t="shared" si="11"/>
        <v/>
      </c>
      <c r="G42" s="261">
        <v>0.63541666666666663</v>
      </c>
      <c r="H42" s="257" t="str">
        <f t="shared" si="12"/>
        <v/>
      </c>
      <c r="I42" s="258"/>
      <c r="J42" s="258"/>
      <c r="K42" s="259"/>
      <c r="L42" s="262" t="str">
        <f t="shared" si="13"/>
        <v/>
      </c>
      <c r="M42" s="261">
        <v>0.63541666666666663</v>
      </c>
      <c r="N42" s="257" t="str">
        <f t="shared" si="14"/>
        <v/>
      </c>
      <c r="O42" s="258"/>
      <c r="P42" s="258"/>
      <c r="Q42" s="259"/>
      <c r="R42" s="262" t="str">
        <f t="shared" si="15"/>
        <v/>
      </c>
      <c r="S42" s="261">
        <v>0.63541666666666663</v>
      </c>
      <c r="T42" s="257" t="str">
        <f t="shared" si="16"/>
        <v/>
      </c>
      <c r="U42" s="258"/>
      <c r="V42" s="258"/>
      <c r="W42" s="259"/>
      <c r="X42" s="262" t="str">
        <f t="shared" si="17"/>
        <v/>
      </c>
      <c r="Y42" s="261">
        <v>0.63541666666666663</v>
      </c>
      <c r="Z42" s="257" t="str">
        <f t="shared" si="18"/>
        <v/>
      </c>
      <c r="AA42" s="258"/>
      <c r="AB42" s="258"/>
      <c r="AC42" s="259"/>
      <c r="AD42" s="262" t="str">
        <f t="shared" si="19"/>
        <v/>
      </c>
    </row>
    <row r="43" spans="1:30" ht="23.25" customHeight="1">
      <c r="A43" s="263">
        <v>0.64583333333333337</v>
      </c>
      <c r="B43" s="257" t="str">
        <f t="shared" si="10"/>
        <v/>
      </c>
      <c r="C43" s="258"/>
      <c r="D43" s="258"/>
      <c r="E43" s="259"/>
      <c r="F43" s="262" t="str">
        <f t="shared" si="11"/>
        <v/>
      </c>
      <c r="G43" s="263">
        <v>0.64583333333333337</v>
      </c>
      <c r="H43" s="257" t="str">
        <f t="shared" si="12"/>
        <v/>
      </c>
      <c r="I43" s="258"/>
      <c r="J43" s="258"/>
      <c r="K43" s="259"/>
      <c r="L43" s="262" t="str">
        <f t="shared" si="13"/>
        <v/>
      </c>
      <c r="M43" s="263">
        <v>0.64583333333333337</v>
      </c>
      <c r="N43" s="257" t="str">
        <f t="shared" si="14"/>
        <v/>
      </c>
      <c r="O43" s="258"/>
      <c r="P43" s="258"/>
      <c r="Q43" s="259"/>
      <c r="R43" s="262" t="str">
        <f t="shared" si="15"/>
        <v/>
      </c>
      <c r="S43" s="263">
        <v>0.64583333333333337</v>
      </c>
      <c r="T43" s="257" t="str">
        <f t="shared" si="16"/>
        <v/>
      </c>
      <c r="U43" s="258"/>
      <c r="V43" s="258"/>
      <c r="W43" s="259"/>
      <c r="X43" s="262" t="str">
        <f t="shared" si="17"/>
        <v/>
      </c>
      <c r="Y43" s="263">
        <v>0.64583333333333337</v>
      </c>
      <c r="Z43" s="257" t="str">
        <f t="shared" si="18"/>
        <v/>
      </c>
      <c r="AA43" s="258"/>
      <c r="AB43" s="258"/>
      <c r="AC43" s="259"/>
      <c r="AD43" s="262" t="str">
        <f t="shared" si="19"/>
        <v/>
      </c>
    </row>
    <row r="44" spans="1:30" ht="23.25" customHeight="1">
      <c r="A44" s="261">
        <v>0.65625</v>
      </c>
      <c r="B44" s="257" t="str">
        <f t="shared" si="10"/>
        <v/>
      </c>
      <c r="C44" s="258"/>
      <c r="D44" s="258"/>
      <c r="E44" s="259"/>
      <c r="F44" s="262" t="str">
        <f t="shared" si="11"/>
        <v/>
      </c>
      <c r="G44" s="261">
        <v>0.65625</v>
      </c>
      <c r="H44" s="257" t="str">
        <f t="shared" si="12"/>
        <v/>
      </c>
      <c r="I44" s="258"/>
      <c r="J44" s="258"/>
      <c r="K44" s="259"/>
      <c r="L44" s="262" t="str">
        <f t="shared" si="13"/>
        <v/>
      </c>
      <c r="M44" s="261">
        <v>0.65625</v>
      </c>
      <c r="N44" s="257" t="str">
        <f t="shared" si="14"/>
        <v/>
      </c>
      <c r="O44" s="258"/>
      <c r="P44" s="258"/>
      <c r="Q44" s="259"/>
      <c r="R44" s="262" t="str">
        <f t="shared" si="15"/>
        <v/>
      </c>
      <c r="S44" s="261">
        <v>0.65625</v>
      </c>
      <c r="T44" s="257" t="str">
        <f t="shared" si="16"/>
        <v/>
      </c>
      <c r="U44" s="258"/>
      <c r="V44" s="258"/>
      <c r="W44" s="259"/>
      <c r="X44" s="262" t="str">
        <f t="shared" si="17"/>
        <v/>
      </c>
      <c r="Y44" s="261">
        <v>0.65625</v>
      </c>
      <c r="Z44" s="257" t="str">
        <f t="shared" si="18"/>
        <v/>
      </c>
      <c r="AA44" s="258"/>
      <c r="AB44" s="258"/>
      <c r="AC44" s="259"/>
      <c r="AD44" s="262" t="str">
        <f t="shared" si="19"/>
        <v/>
      </c>
    </row>
    <row r="45" spans="1:30" ht="23.25" customHeight="1">
      <c r="A45" s="256">
        <v>0.66666666666666663</v>
      </c>
      <c r="B45" s="257" t="str">
        <f t="shared" si="10"/>
        <v/>
      </c>
      <c r="C45" s="258"/>
      <c r="D45" s="258"/>
      <c r="E45" s="259"/>
      <c r="F45" s="262" t="str">
        <f t="shared" si="11"/>
        <v/>
      </c>
      <c r="G45" s="256">
        <v>0.66666666666666663</v>
      </c>
      <c r="H45" s="257" t="str">
        <f t="shared" si="12"/>
        <v/>
      </c>
      <c r="I45" s="258"/>
      <c r="J45" s="258"/>
      <c r="K45" s="259"/>
      <c r="L45" s="262" t="str">
        <f t="shared" si="13"/>
        <v/>
      </c>
      <c r="M45" s="256">
        <v>0.66666666666666663</v>
      </c>
      <c r="N45" s="257" t="str">
        <f t="shared" si="14"/>
        <v/>
      </c>
      <c r="O45" s="258"/>
      <c r="P45" s="258"/>
      <c r="Q45" s="259"/>
      <c r="R45" s="262" t="str">
        <f t="shared" si="15"/>
        <v/>
      </c>
      <c r="S45" s="256">
        <v>0.66666666666666663</v>
      </c>
      <c r="T45" s="257" t="str">
        <f t="shared" si="16"/>
        <v/>
      </c>
      <c r="U45" s="258"/>
      <c r="V45" s="258"/>
      <c r="W45" s="259"/>
      <c r="X45" s="262" t="str">
        <f t="shared" si="17"/>
        <v/>
      </c>
      <c r="Y45" s="256">
        <v>0.66666666666666663</v>
      </c>
      <c r="Z45" s="257" t="str">
        <f t="shared" si="18"/>
        <v/>
      </c>
      <c r="AA45" s="258"/>
      <c r="AB45" s="258"/>
      <c r="AC45" s="259"/>
      <c r="AD45" s="262" t="str">
        <f t="shared" si="19"/>
        <v/>
      </c>
    </row>
    <row r="46" spans="1:30" ht="23.25" customHeight="1">
      <c r="A46" s="261">
        <v>0.67708333333333337</v>
      </c>
      <c r="B46" s="257" t="str">
        <f t="shared" si="10"/>
        <v/>
      </c>
      <c r="C46" s="258"/>
      <c r="D46" s="258"/>
      <c r="E46" s="259"/>
      <c r="F46" s="262" t="str">
        <f t="shared" si="11"/>
        <v/>
      </c>
      <c r="G46" s="261">
        <v>0.67708333333333337</v>
      </c>
      <c r="H46" s="257" t="str">
        <f t="shared" si="12"/>
        <v/>
      </c>
      <c r="I46" s="258"/>
      <c r="J46" s="258"/>
      <c r="K46" s="259"/>
      <c r="L46" s="262" t="str">
        <f t="shared" si="13"/>
        <v/>
      </c>
      <c r="M46" s="261">
        <v>0.67708333333333337</v>
      </c>
      <c r="N46" s="257" t="str">
        <f t="shared" si="14"/>
        <v/>
      </c>
      <c r="O46" s="258"/>
      <c r="P46" s="258"/>
      <c r="Q46" s="259"/>
      <c r="R46" s="262" t="str">
        <f t="shared" si="15"/>
        <v/>
      </c>
      <c r="S46" s="261">
        <v>0.67708333333333337</v>
      </c>
      <c r="T46" s="257" t="str">
        <f t="shared" si="16"/>
        <v/>
      </c>
      <c r="U46" s="258"/>
      <c r="V46" s="258"/>
      <c r="W46" s="259"/>
      <c r="X46" s="262" t="str">
        <f t="shared" si="17"/>
        <v/>
      </c>
      <c r="Y46" s="261">
        <v>0.67708333333333337</v>
      </c>
      <c r="Z46" s="257" t="str">
        <f t="shared" si="18"/>
        <v/>
      </c>
      <c r="AA46" s="258"/>
      <c r="AB46" s="258"/>
      <c r="AC46" s="259"/>
      <c r="AD46" s="262" t="str">
        <f t="shared" si="19"/>
        <v/>
      </c>
    </row>
    <row r="47" spans="1:30" ht="23.25" customHeight="1">
      <c r="A47" s="263">
        <v>0.6875</v>
      </c>
      <c r="B47" s="257" t="str">
        <f t="shared" si="10"/>
        <v/>
      </c>
      <c r="C47" s="258"/>
      <c r="D47" s="258"/>
      <c r="E47" s="259"/>
      <c r="F47" s="262" t="str">
        <f t="shared" si="11"/>
        <v/>
      </c>
      <c r="G47" s="263">
        <v>0.6875</v>
      </c>
      <c r="H47" s="257" t="str">
        <f t="shared" si="12"/>
        <v/>
      </c>
      <c r="I47" s="258"/>
      <c r="J47" s="258"/>
      <c r="K47" s="259"/>
      <c r="L47" s="262" t="str">
        <f t="shared" si="13"/>
        <v/>
      </c>
      <c r="M47" s="263">
        <v>0.6875</v>
      </c>
      <c r="N47" s="257" t="str">
        <f t="shared" si="14"/>
        <v/>
      </c>
      <c r="O47" s="258"/>
      <c r="P47" s="258"/>
      <c r="Q47" s="259"/>
      <c r="R47" s="262" t="str">
        <f t="shared" si="15"/>
        <v/>
      </c>
      <c r="S47" s="263">
        <v>0.6875</v>
      </c>
      <c r="T47" s="257" t="str">
        <f t="shared" si="16"/>
        <v/>
      </c>
      <c r="U47" s="258"/>
      <c r="V47" s="258"/>
      <c r="W47" s="259"/>
      <c r="X47" s="262" t="str">
        <f t="shared" si="17"/>
        <v/>
      </c>
      <c r="Y47" s="263">
        <v>0.6875</v>
      </c>
      <c r="Z47" s="257" t="str">
        <f t="shared" si="18"/>
        <v/>
      </c>
      <c r="AA47" s="258"/>
      <c r="AB47" s="258"/>
      <c r="AC47" s="259"/>
      <c r="AD47" s="262" t="str">
        <f t="shared" si="19"/>
        <v/>
      </c>
    </row>
    <row r="48" spans="1:30" ht="23.25" customHeight="1">
      <c r="A48" s="261">
        <v>0.69791666666666663</v>
      </c>
      <c r="B48" s="257" t="str">
        <f t="shared" si="10"/>
        <v/>
      </c>
      <c r="C48" s="258"/>
      <c r="D48" s="258"/>
      <c r="E48" s="259"/>
      <c r="F48" s="262" t="str">
        <f t="shared" si="11"/>
        <v/>
      </c>
      <c r="G48" s="261">
        <v>0.69791666666666663</v>
      </c>
      <c r="H48" s="257" t="str">
        <f t="shared" si="12"/>
        <v/>
      </c>
      <c r="I48" s="258"/>
      <c r="J48" s="258"/>
      <c r="K48" s="259"/>
      <c r="L48" s="262" t="str">
        <f t="shared" si="13"/>
        <v/>
      </c>
      <c r="M48" s="261">
        <v>0.69791666666666663</v>
      </c>
      <c r="N48" s="257" t="str">
        <f t="shared" si="14"/>
        <v/>
      </c>
      <c r="O48" s="258"/>
      <c r="P48" s="258"/>
      <c r="Q48" s="259"/>
      <c r="R48" s="262" t="str">
        <f t="shared" si="15"/>
        <v/>
      </c>
      <c r="S48" s="261">
        <v>0.69791666666666663</v>
      </c>
      <c r="T48" s="257" t="str">
        <f t="shared" si="16"/>
        <v/>
      </c>
      <c r="U48" s="258"/>
      <c r="V48" s="258"/>
      <c r="W48" s="259"/>
      <c r="X48" s="262" t="str">
        <f t="shared" si="17"/>
        <v/>
      </c>
      <c r="Y48" s="261">
        <v>0.69791666666666663</v>
      </c>
      <c r="Z48" s="257" t="str">
        <f t="shared" si="18"/>
        <v/>
      </c>
      <c r="AA48" s="258"/>
      <c r="AB48" s="258"/>
      <c r="AC48" s="259"/>
      <c r="AD48" s="262" t="str">
        <f t="shared" si="19"/>
        <v/>
      </c>
    </row>
    <row r="49" spans="1:30" ht="23.25" customHeight="1">
      <c r="A49" s="256">
        <v>0.70833333333333337</v>
      </c>
      <c r="B49" s="257" t="str">
        <f t="shared" si="10"/>
        <v/>
      </c>
      <c r="C49" s="258"/>
      <c r="D49" s="258"/>
      <c r="E49" s="259"/>
      <c r="F49" s="262" t="str">
        <f t="shared" si="11"/>
        <v/>
      </c>
      <c r="G49" s="256">
        <v>0.70833333333333337</v>
      </c>
      <c r="H49" s="257" t="str">
        <f t="shared" si="12"/>
        <v/>
      </c>
      <c r="I49" s="258"/>
      <c r="J49" s="258"/>
      <c r="K49" s="259"/>
      <c r="L49" s="262" t="str">
        <f t="shared" si="13"/>
        <v/>
      </c>
      <c r="M49" s="256">
        <v>0.70833333333333337</v>
      </c>
      <c r="N49" s="257" t="str">
        <f t="shared" si="14"/>
        <v/>
      </c>
      <c r="O49" s="258"/>
      <c r="P49" s="258"/>
      <c r="Q49" s="259"/>
      <c r="R49" s="262" t="str">
        <f t="shared" si="15"/>
        <v/>
      </c>
      <c r="S49" s="256">
        <v>0.70833333333333337</v>
      </c>
      <c r="T49" s="257" t="str">
        <f t="shared" si="16"/>
        <v/>
      </c>
      <c r="U49" s="258"/>
      <c r="V49" s="258"/>
      <c r="W49" s="259"/>
      <c r="X49" s="262" t="str">
        <f t="shared" si="17"/>
        <v/>
      </c>
      <c r="Y49" s="256">
        <v>0.70833333333333337</v>
      </c>
      <c r="Z49" s="257" t="str">
        <f t="shared" si="18"/>
        <v/>
      </c>
      <c r="AA49" s="258"/>
      <c r="AB49" s="258"/>
      <c r="AC49" s="259"/>
      <c r="AD49" s="262" t="str">
        <f t="shared" si="19"/>
        <v/>
      </c>
    </row>
    <row r="50" spans="1:30" ht="23.25" customHeight="1">
      <c r="A50" s="261">
        <v>0.71875</v>
      </c>
      <c r="B50" s="257" t="str">
        <f t="shared" si="10"/>
        <v/>
      </c>
      <c r="C50" s="258"/>
      <c r="D50" s="258"/>
      <c r="E50" s="259"/>
      <c r="F50" s="262" t="str">
        <f t="shared" si="11"/>
        <v/>
      </c>
      <c r="G50" s="261">
        <v>0.71875</v>
      </c>
      <c r="H50" s="257" t="str">
        <f t="shared" si="12"/>
        <v/>
      </c>
      <c r="I50" s="258"/>
      <c r="J50" s="258"/>
      <c r="K50" s="259"/>
      <c r="L50" s="262" t="str">
        <f t="shared" si="13"/>
        <v/>
      </c>
      <c r="M50" s="261">
        <v>0.71875</v>
      </c>
      <c r="N50" s="257" t="str">
        <f t="shared" si="14"/>
        <v/>
      </c>
      <c r="O50" s="258"/>
      <c r="P50" s="258"/>
      <c r="Q50" s="259"/>
      <c r="R50" s="262" t="str">
        <f t="shared" si="15"/>
        <v/>
      </c>
      <c r="S50" s="261">
        <v>0.71875</v>
      </c>
      <c r="T50" s="257" t="str">
        <f t="shared" si="16"/>
        <v/>
      </c>
      <c r="U50" s="258"/>
      <c r="V50" s="258"/>
      <c r="W50" s="259"/>
      <c r="X50" s="262" t="str">
        <f t="shared" si="17"/>
        <v/>
      </c>
      <c r="Y50" s="261">
        <v>0.71875</v>
      </c>
      <c r="Z50" s="257" t="str">
        <f t="shared" si="18"/>
        <v/>
      </c>
      <c r="AA50" s="258"/>
      <c r="AB50" s="258"/>
      <c r="AC50" s="259"/>
      <c r="AD50" s="262" t="str">
        <f t="shared" si="19"/>
        <v/>
      </c>
    </row>
    <row r="51" spans="1:30" ht="23.25" customHeight="1">
      <c r="A51" s="263">
        <v>0.72916666666666663</v>
      </c>
      <c r="B51" s="257" t="str">
        <f t="shared" si="10"/>
        <v/>
      </c>
      <c r="C51" s="258"/>
      <c r="D51" s="258"/>
      <c r="E51" s="259"/>
      <c r="F51" s="262" t="str">
        <f t="shared" si="11"/>
        <v/>
      </c>
      <c r="G51" s="263">
        <v>0.72916666666666663</v>
      </c>
      <c r="H51" s="257" t="str">
        <f t="shared" si="12"/>
        <v/>
      </c>
      <c r="I51" s="258"/>
      <c r="J51" s="258"/>
      <c r="K51" s="259"/>
      <c r="L51" s="262" t="str">
        <f t="shared" si="13"/>
        <v/>
      </c>
      <c r="M51" s="263">
        <v>0.72916666666666663</v>
      </c>
      <c r="N51" s="257" t="str">
        <f t="shared" si="14"/>
        <v/>
      </c>
      <c r="O51" s="258"/>
      <c r="P51" s="258"/>
      <c r="Q51" s="259"/>
      <c r="R51" s="262" t="str">
        <f t="shared" si="15"/>
        <v/>
      </c>
      <c r="S51" s="263">
        <v>0.72916666666666663</v>
      </c>
      <c r="T51" s="257" t="str">
        <f t="shared" si="16"/>
        <v/>
      </c>
      <c r="U51" s="258"/>
      <c r="V51" s="258"/>
      <c r="W51" s="259"/>
      <c r="X51" s="262" t="str">
        <f t="shared" si="17"/>
        <v/>
      </c>
      <c r="Y51" s="263">
        <v>0.72916666666666663</v>
      </c>
      <c r="Z51" s="257" t="str">
        <f t="shared" si="18"/>
        <v/>
      </c>
      <c r="AA51" s="258"/>
      <c r="AB51" s="258"/>
      <c r="AC51" s="259"/>
      <c r="AD51" s="262" t="str">
        <f t="shared" si="19"/>
        <v/>
      </c>
    </row>
    <row r="52" spans="1:30" ht="23.25" customHeight="1">
      <c r="A52" s="261">
        <v>0.73958333333333337</v>
      </c>
      <c r="B52" s="257" t="str">
        <f t="shared" si="10"/>
        <v/>
      </c>
      <c r="C52" s="258"/>
      <c r="D52" s="258"/>
      <c r="E52" s="259"/>
      <c r="F52" s="262" t="str">
        <f t="shared" si="11"/>
        <v/>
      </c>
      <c r="G52" s="261">
        <v>0.73958333333333337</v>
      </c>
      <c r="H52" s="257" t="str">
        <f t="shared" si="12"/>
        <v/>
      </c>
      <c r="I52" s="258"/>
      <c r="J52" s="258"/>
      <c r="K52" s="259"/>
      <c r="L52" s="262" t="str">
        <f t="shared" si="13"/>
        <v/>
      </c>
      <c r="M52" s="261">
        <v>0.73958333333333337</v>
      </c>
      <c r="N52" s="257" t="str">
        <f t="shared" si="14"/>
        <v/>
      </c>
      <c r="O52" s="258"/>
      <c r="P52" s="258"/>
      <c r="Q52" s="259"/>
      <c r="R52" s="262" t="str">
        <f t="shared" si="15"/>
        <v/>
      </c>
      <c r="S52" s="261">
        <v>0.73958333333333337</v>
      </c>
      <c r="T52" s="257" t="str">
        <f t="shared" si="16"/>
        <v/>
      </c>
      <c r="U52" s="258"/>
      <c r="V52" s="258"/>
      <c r="W52" s="259"/>
      <c r="X52" s="262" t="str">
        <f t="shared" si="17"/>
        <v/>
      </c>
      <c r="Y52" s="261">
        <v>0.73958333333333337</v>
      </c>
      <c r="Z52" s="257" t="str">
        <f t="shared" si="18"/>
        <v/>
      </c>
      <c r="AA52" s="258"/>
      <c r="AB52" s="258"/>
      <c r="AC52" s="259"/>
      <c r="AD52" s="262" t="str">
        <f t="shared" si="19"/>
        <v/>
      </c>
    </row>
    <row r="53" spans="1:30" ht="23.25" customHeight="1">
      <c r="A53" s="256">
        <v>0.75</v>
      </c>
      <c r="B53" s="257" t="str">
        <f t="shared" si="10"/>
        <v/>
      </c>
      <c r="C53" s="258"/>
      <c r="D53" s="258"/>
      <c r="E53" s="259"/>
      <c r="F53" s="262" t="str">
        <f t="shared" si="11"/>
        <v/>
      </c>
      <c r="G53" s="256">
        <v>0.75</v>
      </c>
      <c r="H53" s="257" t="str">
        <f t="shared" si="12"/>
        <v/>
      </c>
      <c r="I53" s="258"/>
      <c r="J53" s="258"/>
      <c r="K53" s="259"/>
      <c r="L53" s="262" t="str">
        <f t="shared" si="13"/>
        <v/>
      </c>
      <c r="M53" s="256">
        <v>0.75</v>
      </c>
      <c r="N53" s="257" t="str">
        <f t="shared" si="14"/>
        <v/>
      </c>
      <c r="O53" s="258"/>
      <c r="P53" s="258"/>
      <c r="Q53" s="259"/>
      <c r="R53" s="262" t="str">
        <f t="shared" si="15"/>
        <v/>
      </c>
      <c r="S53" s="256">
        <v>0.75</v>
      </c>
      <c r="T53" s="257" t="str">
        <f t="shared" si="16"/>
        <v/>
      </c>
      <c r="U53" s="258"/>
      <c r="V53" s="258"/>
      <c r="W53" s="259"/>
      <c r="X53" s="262" t="str">
        <f t="shared" si="17"/>
        <v/>
      </c>
      <c r="Y53" s="256">
        <v>0.75</v>
      </c>
      <c r="Z53" s="257" t="str">
        <f t="shared" si="18"/>
        <v/>
      </c>
      <c r="AA53" s="258"/>
      <c r="AB53" s="258"/>
      <c r="AC53" s="259"/>
      <c r="AD53" s="262" t="str">
        <f t="shared" si="19"/>
        <v/>
      </c>
    </row>
    <row r="54" spans="1:30" ht="23.25" customHeight="1">
      <c r="A54" s="261">
        <v>0.76041666666666663</v>
      </c>
      <c r="B54" s="257" t="str">
        <f t="shared" si="10"/>
        <v/>
      </c>
      <c r="C54" s="258"/>
      <c r="D54" s="258"/>
      <c r="E54" s="259"/>
      <c r="F54" s="262" t="str">
        <f t="shared" si="11"/>
        <v/>
      </c>
      <c r="G54" s="261">
        <v>0.76041666666666663</v>
      </c>
      <c r="H54" s="257" t="str">
        <f t="shared" si="12"/>
        <v/>
      </c>
      <c r="I54" s="258"/>
      <c r="J54" s="258"/>
      <c r="K54" s="259"/>
      <c r="L54" s="262" t="str">
        <f t="shared" si="13"/>
        <v/>
      </c>
      <c r="M54" s="261">
        <v>0.76041666666666663</v>
      </c>
      <c r="N54" s="257" t="str">
        <f t="shared" si="14"/>
        <v/>
      </c>
      <c r="O54" s="258"/>
      <c r="P54" s="258"/>
      <c r="Q54" s="259"/>
      <c r="R54" s="262" t="str">
        <f t="shared" si="15"/>
        <v/>
      </c>
      <c r="S54" s="261">
        <v>0.76041666666666663</v>
      </c>
      <c r="T54" s="257" t="str">
        <f t="shared" si="16"/>
        <v/>
      </c>
      <c r="U54" s="258"/>
      <c r="V54" s="258"/>
      <c r="W54" s="259"/>
      <c r="X54" s="262" t="str">
        <f t="shared" si="17"/>
        <v/>
      </c>
      <c r="Y54" s="261">
        <v>0.76041666666666663</v>
      </c>
      <c r="Z54" s="257" t="str">
        <f t="shared" si="18"/>
        <v/>
      </c>
      <c r="AA54" s="258"/>
      <c r="AB54" s="258"/>
      <c r="AC54" s="259"/>
      <c r="AD54" s="262" t="str">
        <f t="shared" si="19"/>
        <v/>
      </c>
    </row>
    <row r="55" spans="1:30" ht="23.25" customHeight="1">
      <c r="A55" s="263">
        <v>0.77083333333333337</v>
      </c>
      <c r="B55" s="257" t="str">
        <f t="shared" si="10"/>
        <v/>
      </c>
      <c r="C55" s="258"/>
      <c r="D55" s="258"/>
      <c r="E55" s="259"/>
      <c r="F55" s="262" t="str">
        <f t="shared" si="11"/>
        <v/>
      </c>
      <c r="G55" s="263">
        <v>0.77083333333333337</v>
      </c>
      <c r="H55" s="257" t="str">
        <f t="shared" si="12"/>
        <v/>
      </c>
      <c r="I55" s="258"/>
      <c r="J55" s="258"/>
      <c r="K55" s="259"/>
      <c r="L55" s="262" t="str">
        <f t="shared" si="13"/>
        <v/>
      </c>
      <c r="M55" s="263">
        <v>0.77083333333333337</v>
      </c>
      <c r="N55" s="257" t="str">
        <f t="shared" si="14"/>
        <v/>
      </c>
      <c r="O55" s="258"/>
      <c r="P55" s="258"/>
      <c r="Q55" s="259"/>
      <c r="R55" s="262" t="str">
        <f t="shared" si="15"/>
        <v/>
      </c>
      <c r="S55" s="263">
        <v>0.77083333333333337</v>
      </c>
      <c r="T55" s="257" t="str">
        <f t="shared" si="16"/>
        <v/>
      </c>
      <c r="U55" s="258"/>
      <c r="V55" s="258"/>
      <c r="W55" s="259"/>
      <c r="X55" s="262" t="str">
        <f t="shared" si="17"/>
        <v/>
      </c>
      <c r="Y55" s="263">
        <v>0.77083333333333337</v>
      </c>
      <c r="Z55" s="257" t="str">
        <f t="shared" si="18"/>
        <v/>
      </c>
      <c r="AA55" s="258"/>
      <c r="AB55" s="258"/>
      <c r="AC55" s="259"/>
      <c r="AD55" s="262" t="str">
        <f t="shared" si="19"/>
        <v/>
      </c>
    </row>
    <row r="56" spans="1:30" ht="23.25" customHeight="1">
      <c r="A56" s="261">
        <v>0.78125</v>
      </c>
      <c r="B56" s="257" t="str">
        <f t="shared" si="10"/>
        <v/>
      </c>
      <c r="C56" s="258"/>
      <c r="D56" s="258"/>
      <c r="E56" s="259"/>
      <c r="F56" s="262" t="str">
        <f t="shared" si="11"/>
        <v/>
      </c>
      <c r="G56" s="261">
        <v>0.78125</v>
      </c>
      <c r="H56" s="257" t="str">
        <f t="shared" si="12"/>
        <v/>
      </c>
      <c r="I56" s="258"/>
      <c r="J56" s="258"/>
      <c r="K56" s="259"/>
      <c r="L56" s="262" t="str">
        <f t="shared" si="13"/>
        <v/>
      </c>
      <c r="M56" s="261">
        <v>0.78125</v>
      </c>
      <c r="N56" s="257" t="str">
        <f t="shared" si="14"/>
        <v/>
      </c>
      <c r="O56" s="258"/>
      <c r="P56" s="258"/>
      <c r="Q56" s="259"/>
      <c r="R56" s="262" t="str">
        <f t="shared" si="15"/>
        <v/>
      </c>
      <c r="S56" s="261">
        <v>0.78125</v>
      </c>
      <c r="T56" s="257" t="str">
        <f t="shared" si="16"/>
        <v/>
      </c>
      <c r="U56" s="258"/>
      <c r="V56" s="258"/>
      <c r="W56" s="259"/>
      <c r="X56" s="262" t="str">
        <f t="shared" si="17"/>
        <v/>
      </c>
      <c r="Y56" s="261">
        <v>0.78125</v>
      </c>
      <c r="Z56" s="257" t="str">
        <f t="shared" si="18"/>
        <v/>
      </c>
      <c r="AA56" s="258"/>
      <c r="AB56" s="258"/>
      <c r="AC56" s="259"/>
      <c r="AD56" s="262" t="str">
        <f t="shared" si="19"/>
        <v/>
      </c>
    </row>
    <row r="57" spans="1:30" ht="23.25" customHeight="1">
      <c r="A57" s="256">
        <v>0.79166666666666663</v>
      </c>
      <c r="B57" s="257" t="str">
        <f t="shared" si="10"/>
        <v/>
      </c>
      <c r="C57" s="258"/>
      <c r="D57" s="258"/>
      <c r="E57" s="259"/>
      <c r="F57" s="262" t="str">
        <f t="shared" si="11"/>
        <v/>
      </c>
      <c r="G57" s="256">
        <v>0.79166666666666663</v>
      </c>
      <c r="H57" s="257" t="str">
        <f t="shared" si="12"/>
        <v/>
      </c>
      <c r="I57" s="258"/>
      <c r="J57" s="258"/>
      <c r="K57" s="259"/>
      <c r="L57" s="262" t="str">
        <f t="shared" si="13"/>
        <v/>
      </c>
      <c r="M57" s="256">
        <v>0.79166666666666663</v>
      </c>
      <c r="N57" s="257" t="str">
        <f t="shared" si="14"/>
        <v/>
      </c>
      <c r="O57" s="258"/>
      <c r="P57" s="258"/>
      <c r="Q57" s="259"/>
      <c r="R57" s="262" t="str">
        <f t="shared" si="15"/>
        <v/>
      </c>
      <c r="S57" s="256">
        <v>0.79166666666666663</v>
      </c>
      <c r="T57" s="257" t="str">
        <f t="shared" si="16"/>
        <v/>
      </c>
      <c r="U57" s="258"/>
      <c r="V57" s="258"/>
      <c r="W57" s="259"/>
      <c r="X57" s="262" t="str">
        <f t="shared" si="17"/>
        <v/>
      </c>
      <c r="Y57" s="256">
        <v>0.79166666666666663</v>
      </c>
      <c r="Z57" s="257" t="str">
        <f t="shared" si="18"/>
        <v/>
      </c>
      <c r="AA57" s="258"/>
      <c r="AB57" s="258"/>
      <c r="AC57" s="259"/>
      <c r="AD57" s="262" t="str">
        <f t="shared" si="19"/>
        <v/>
      </c>
    </row>
    <row r="58" spans="1:30" ht="23.25" customHeight="1">
      <c r="A58" s="261">
        <v>0.80208333333333337</v>
      </c>
      <c r="B58" s="257" t="str">
        <f t="shared" si="10"/>
        <v/>
      </c>
      <c r="C58" s="258"/>
      <c r="D58" s="258"/>
      <c r="E58" s="259"/>
      <c r="F58" s="262" t="str">
        <f t="shared" si="11"/>
        <v/>
      </c>
      <c r="G58" s="261">
        <v>0.80208333333333337</v>
      </c>
      <c r="H58" s="257" t="str">
        <f t="shared" si="12"/>
        <v/>
      </c>
      <c r="I58" s="258"/>
      <c r="J58" s="258"/>
      <c r="K58" s="259"/>
      <c r="L58" s="262" t="str">
        <f t="shared" si="13"/>
        <v/>
      </c>
      <c r="M58" s="261">
        <v>0.80208333333333337</v>
      </c>
      <c r="N58" s="257" t="str">
        <f t="shared" si="14"/>
        <v/>
      </c>
      <c r="O58" s="258"/>
      <c r="P58" s="258"/>
      <c r="Q58" s="259"/>
      <c r="R58" s="262" t="str">
        <f t="shared" si="15"/>
        <v/>
      </c>
      <c r="S58" s="261">
        <v>0.80208333333333337</v>
      </c>
      <c r="T58" s="257" t="str">
        <f t="shared" si="16"/>
        <v/>
      </c>
      <c r="U58" s="258"/>
      <c r="V58" s="258"/>
      <c r="W58" s="259"/>
      <c r="X58" s="262" t="str">
        <f t="shared" si="17"/>
        <v/>
      </c>
      <c r="Y58" s="261">
        <v>0.80208333333333337</v>
      </c>
      <c r="Z58" s="257" t="str">
        <f t="shared" si="18"/>
        <v/>
      </c>
      <c r="AA58" s="258"/>
      <c r="AB58" s="258"/>
      <c r="AC58" s="259"/>
      <c r="AD58" s="262" t="str">
        <f t="shared" si="19"/>
        <v/>
      </c>
    </row>
    <row r="59" spans="1:30" ht="23.25" customHeight="1">
      <c r="A59" s="263">
        <v>0.8125</v>
      </c>
      <c r="B59" s="257" t="str">
        <f t="shared" si="10"/>
        <v/>
      </c>
      <c r="C59" s="258"/>
      <c r="D59" s="258"/>
      <c r="E59" s="259"/>
      <c r="F59" s="262" t="str">
        <f t="shared" si="11"/>
        <v/>
      </c>
      <c r="G59" s="263">
        <v>0.8125</v>
      </c>
      <c r="H59" s="257" t="str">
        <f t="shared" si="12"/>
        <v/>
      </c>
      <c r="I59" s="258"/>
      <c r="J59" s="258"/>
      <c r="K59" s="259"/>
      <c r="L59" s="262" t="str">
        <f t="shared" si="13"/>
        <v/>
      </c>
      <c r="M59" s="263">
        <v>0.8125</v>
      </c>
      <c r="N59" s="257" t="str">
        <f t="shared" si="14"/>
        <v/>
      </c>
      <c r="O59" s="258"/>
      <c r="P59" s="258"/>
      <c r="Q59" s="259"/>
      <c r="R59" s="262" t="str">
        <f t="shared" si="15"/>
        <v/>
      </c>
      <c r="S59" s="263">
        <v>0.8125</v>
      </c>
      <c r="T59" s="257" t="str">
        <f t="shared" si="16"/>
        <v/>
      </c>
      <c r="U59" s="258"/>
      <c r="V59" s="258"/>
      <c r="W59" s="259"/>
      <c r="X59" s="262" t="str">
        <f t="shared" si="17"/>
        <v/>
      </c>
      <c r="Y59" s="263">
        <v>0.8125</v>
      </c>
      <c r="Z59" s="257" t="str">
        <f t="shared" si="18"/>
        <v/>
      </c>
      <c r="AA59" s="258"/>
      <c r="AB59" s="258"/>
      <c r="AC59" s="259"/>
      <c r="AD59" s="262" t="str">
        <f t="shared" si="19"/>
        <v/>
      </c>
    </row>
    <row r="60" spans="1:30" ht="23.25" customHeight="1">
      <c r="A60" s="261">
        <v>0.82291666666666663</v>
      </c>
      <c r="B60" s="257" t="str">
        <f t="shared" si="10"/>
        <v/>
      </c>
      <c r="C60" s="258"/>
      <c r="D60" s="258"/>
      <c r="E60" s="259"/>
      <c r="F60" s="262" t="str">
        <f t="shared" si="11"/>
        <v/>
      </c>
      <c r="G60" s="261">
        <v>0.82291666666666663</v>
      </c>
      <c r="H60" s="257" t="str">
        <f t="shared" si="12"/>
        <v/>
      </c>
      <c r="I60" s="258"/>
      <c r="J60" s="258"/>
      <c r="K60" s="259"/>
      <c r="L60" s="262" t="str">
        <f t="shared" si="13"/>
        <v/>
      </c>
      <c r="M60" s="261">
        <v>0.82291666666666663</v>
      </c>
      <c r="N60" s="257" t="str">
        <f t="shared" si="14"/>
        <v/>
      </c>
      <c r="O60" s="258"/>
      <c r="P60" s="258"/>
      <c r="Q60" s="259"/>
      <c r="R60" s="262" t="str">
        <f t="shared" si="15"/>
        <v/>
      </c>
      <c r="S60" s="261">
        <v>0.82291666666666663</v>
      </c>
      <c r="T60" s="257" t="str">
        <f t="shared" si="16"/>
        <v/>
      </c>
      <c r="U60" s="258"/>
      <c r="V60" s="258"/>
      <c r="W60" s="259"/>
      <c r="X60" s="262" t="str">
        <f t="shared" si="17"/>
        <v/>
      </c>
      <c r="Y60" s="261">
        <v>0.82291666666666663</v>
      </c>
      <c r="Z60" s="257" t="str">
        <f t="shared" si="18"/>
        <v/>
      </c>
      <c r="AA60" s="258"/>
      <c r="AB60" s="258"/>
      <c r="AC60" s="259"/>
      <c r="AD60" s="262" t="str">
        <f t="shared" si="19"/>
        <v/>
      </c>
    </row>
    <row r="61" spans="1:30" ht="23.25" customHeight="1">
      <c r="A61" s="256">
        <v>0.83333333333333337</v>
      </c>
      <c r="B61" s="257" t="str">
        <f t="shared" si="10"/>
        <v/>
      </c>
      <c r="C61" s="258"/>
      <c r="D61" s="258"/>
      <c r="E61" s="259"/>
      <c r="F61" s="262" t="str">
        <f t="shared" si="11"/>
        <v/>
      </c>
      <c r="G61" s="256">
        <v>0.83333333333333337</v>
      </c>
      <c r="H61" s="257" t="str">
        <f t="shared" si="12"/>
        <v/>
      </c>
      <c r="I61" s="258"/>
      <c r="J61" s="258"/>
      <c r="K61" s="259"/>
      <c r="L61" s="262" t="str">
        <f t="shared" si="13"/>
        <v/>
      </c>
      <c r="M61" s="256">
        <v>0.83333333333333337</v>
      </c>
      <c r="N61" s="257" t="str">
        <f t="shared" si="14"/>
        <v/>
      </c>
      <c r="O61" s="258"/>
      <c r="P61" s="258"/>
      <c r="Q61" s="259"/>
      <c r="R61" s="262" t="str">
        <f t="shared" si="15"/>
        <v/>
      </c>
      <c r="S61" s="256">
        <v>0.83333333333333337</v>
      </c>
      <c r="T61" s="257" t="str">
        <f t="shared" si="16"/>
        <v/>
      </c>
      <c r="U61" s="258"/>
      <c r="V61" s="258"/>
      <c r="W61" s="259"/>
      <c r="X61" s="262" t="str">
        <f t="shared" si="17"/>
        <v/>
      </c>
      <c r="Y61" s="256">
        <v>0.83333333333333337</v>
      </c>
      <c r="Z61" s="257" t="str">
        <f t="shared" si="18"/>
        <v/>
      </c>
      <c r="AA61" s="258"/>
      <c r="AB61" s="258"/>
      <c r="AC61" s="259"/>
      <c r="AD61" s="262" t="str">
        <f t="shared" si="19"/>
        <v/>
      </c>
    </row>
    <row r="62" spans="1:30" ht="23.25" customHeight="1">
      <c r="A62" s="261">
        <v>0.84375</v>
      </c>
      <c r="B62" s="257" t="str">
        <f t="shared" si="10"/>
        <v/>
      </c>
      <c r="C62" s="258"/>
      <c r="D62" s="258"/>
      <c r="E62" s="259"/>
      <c r="F62" s="262" t="str">
        <f t="shared" si="11"/>
        <v/>
      </c>
      <c r="G62" s="261">
        <v>0.84375</v>
      </c>
      <c r="H62" s="257" t="str">
        <f t="shared" si="12"/>
        <v/>
      </c>
      <c r="I62" s="258"/>
      <c r="J62" s="258"/>
      <c r="K62" s="259"/>
      <c r="L62" s="262" t="str">
        <f t="shared" si="13"/>
        <v/>
      </c>
      <c r="M62" s="261">
        <v>0.84375</v>
      </c>
      <c r="N62" s="257" t="str">
        <f t="shared" si="14"/>
        <v/>
      </c>
      <c r="O62" s="258"/>
      <c r="P62" s="258"/>
      <c r="Q62" s="259"/>
      <c r="R62" s="262" t="str">
        <f t="shared" si="15"/>
        <v/>
      </c>
      <c r="S62" s="261">
        <v>0.84375</v>
      </c>
      <c r="T62" s="257" t="str">
        <f t="shared" si="16"/>
        <v/>
      </c>
      <c r="U62" s="258"/>
      <c r="V62" s="258"/>
      <c r="W62" s="259"/>
      <c r="X62" s="262" t="str">
        <f t="shared" si="17"/>
        <v/>
      </c>
      <c r="Y62" s="261">
        <v>0.84375</v>
      </c>
      <c r="Z62" s="257" t="str">
        <f t="shared" si="18"/>
        <v/>
      </c>
      <c r="AA62" s="258"/>
      <c r="AB62" s="258"/>
      <c r="AC62" s="259"/>
      <c r="AD62" s="262" t="str">
        <f t="shared" si="19"/>
        <v/>
      </c>
    </row>
    <row r="63" spans="1:30" ht="23.25" customHeight="1">
      <c r="A63" s="263">
        <v>0.85416666666666663</v>
      </c>
      <c r="B63" s="257" t="str">
        <f t="shared" si="10"/>
        <v/>
      </c>
      <c r="C63" s="258"/>
      <c r="D63" s="258"/>
      <c r="E63" s="259"/>
      <c r="F63" s="262" t="str">
        <f t="shared" si="11"/>
        <v/>
      </c>
      <c r="G63" s="263">
        <v>0.85416666666666663</v>
      </c>
      <c r="H63" s="257" t="str">
        <f t="shared" si="12"/>
        <v/>
      </c>
      <c r="I63" s="258"/>
      <c r="J63" s="258"/>
      <c r="K63" s="259"/>
      <c r="L63" s="262" t="str">
        <f t="shared" si="13"/>
        <v/>
      </c>
      <c r="M63" s="263">
        <v>0.85416666666666663</v>
      </c>
      <c r="N63" s="257" t="str">
        <f t="shared" si="14"/>
        <v/>
      </c>
      <c r="O63" s="258"/>
      <c r="P63" s="258"/>
      <c r="Q63" s="259"/>
      <c r="R63" s="262" t="str">
        <f t="shared" si="15"/>
        <v/>
      </c>
      <c r="S63" s="263">
        <v>0.85416666666666663</v>
      </c>
      <c r="T63" s="257" t="str">
        <f t="shared" si="16"/>
        <v/>
      </c>
      <c r="U63" s="258"/>
      <c r="V63" s="258"/>
      <c r="W63" s="259"/>
      <c r="X63" s="262" t="str">
        <f t="shared" si="17"/>
        <v/>
      </c>
      <c r="Y63" s="263">
        <v>0.85416666666666663</v>
      </c>
      <c r="Z63" s="257" t="str">
        <f t="shared" si="18"/>
        <v/>
      </c>
      <c r="AA63" s="258"/>
      <c r="AB63" s="258"/>
      <c r="AC63" s="259"/>
      <c r="AD63" s="262" t="str">
        <f t="shared" si="19"/>
        <v/>
      </c>
    </row>
    <row r="64" spans="1:30" ht="23.25" customHeight="1">
      <c r="A64" s="261">
        <v>0.86458333333333337</v>
      </c>
      <c r="B64" s="257" t="str">
        <f t="shared" si="10"/>
        <v/>
      </c>
      <c r="C64" s="258"/>
      <c r="D64" s="258"/>
      <c r="E64" s="259"/>
      <c r="F64" s="262" t="str">
        <f t="shared" si="11"/>
        <v/>
      </c>
      <c r="G64" s="261">
        <v>0.86458333333333337</v>
      </c>
      <c r="H64" s="257" t="str">
        <f t="shared" si="12"/>
        <v/>
      </c>
      <c r="I64" s="258"/>
      <c r="J64" s="258"/>
      <c r="K64" s="259"/>
      <c r="L64" s="262" t="str">
        <f t="shared" si="13"/>
        <v/>
      </c>
      <c r="M64" s="261">
        <v>0.86458333333333337</v>
      </c>
      <c r="N64" s="257" t="str">
        <f t="shared" si="14"/>
        <v/>
      </c>
      <c r="O64" s="258"/>
      <c r="P64" s="258"/>
      <c r="Q64" s="259"/>
      <c r="R64" s="262" t="str">
        <f t="shared" si="15"/>
        <v/>
      </c>
      <c r="S64" s="261">
        <v>0.86458333333333337</v>
      </c>
      <c r="T64" s="257" t="str">
        <f t="shared" si="16"/>
        <v/>
      </c>
      <c r="U64" s="258"/>
      <c r="V64" s="258"/>
      <c r="W64" s="259"/>
      <c r="X64" s="262" t="str">
        <f t="shared" si="17"/>
        <v/>
      </c>
      <c r="Y64" s="261">
        <v>0.86458333333333337</v>
      </c>
      <c r="Z64" s="257" t="str">
        <f t="shared" si="18"/>
        <v/>
      </c>
      <c r="AA64" s="258"/>
      <c r="AB64" s="258"/>
      <c r="AC64" s="259"/>
      <c r="AD64" s="262" t="str">
        <f t="shared" si="19"/>
        <v/>
      </c>
    </row>
    <row r="65" spans="1:30" ht="23.25" customHeight="1">
      <c r="A65" s="256">
        <v>0.875</v>
      </c>
      <c r="B65" s="257" t="str">
        <f t="shared" si="10"/>
        <v/>
      </c>
      <c r="C65" s="258"/>
      <c r="D65" s="258"/>
      <c r="E65" s="259"/>
      <c r="F65" s="262" t="str">
        <f t="shared" si="11"/>
        <v/>
      </c>
      <c r="G65" s="256">
        <v>0.875</v>
      </c>
      <c r="H65" s="257" t="str">
        <f t="shared" si="12"/>
        <v/>
      </c>
      <c r="I65" s="258"/>
      <c r="J65" s="258"/>
      <c r="K65" s="259"/>
      <c r="L65" s="262" t="str">
        <f t="shared" si="13"/>
        <v/>
      </c>
      <c r="M65" s="256">
        <v>0.875</v>
      </c>
      <c r="N65" s="257" t="str">
        <f t="shared" si="14"/>
        <v/>
      </c>
      <c r="O65" s="258"/>
      <c r="P65" s="258"/>
      <c r="Q65" s="259"/>
      <c r="R65" s="262" t="str">
        <f t="shared" si="15"/>
        <v/>
      </c>
      <c r="S65" s="256">
        <v>0.875</v>
      </c>
      <c r="T65" s="257" t="str">
        <f t="shared" si="16"/>
        <v/>
      </c>
      <c r="U65" s="258"/>
      <c r="V65" s="258"/>
      <c r="W65" s="259"/>
      <c r="X65" s="262" t="str">
        <f t="shared" si="17"/>
        <v/>
      </c>
      <c r="Y65" s="256">
        <v>0.875</v>
      </c>
      <c r="Z65" s="257" t="str">
        <f t="shared" si="18"/>
        <v/>
      </c>
      <c r="AA65" s="258"/>
      <c r="AB65" s="258"/>
      <c r="AC65" s="259"/>
      <c r="AD65" s="262" t="str">
        <f t="shared" si="19"/>
        <v/>
      </c>
    </row>
    <row r="66" spans="1:30" ht="23.25" customHeight="1">
      <c r="A66" s="261">
        <v>0.88541666666666663</v>
      </c>
      <c r="B66" s="257" t="str">
        <f t="shared" si="10"/>
        <v/>
      </c>
      <c r="C66" s="258"/>
      <c r="D66" s="258"/>
      <c r="E66" s="259"/>
      <c r="F66" s="262" t="str">
        <f t="shared" si="11"/>
        <v/>
      </c>
      <c r="G66" s="261">
        <v>0.88541666666666663</v>
      </c>
      <c r="H66" s="257" t="str">
        <f t="shared" si="12"/>
        <v/>
      </c>
      <c r="I66" s="258"/>
      <c r="J66" s="258"/>
      <c r="K66" s="259"/>
      <c r="L66" s="262" t="str">
        <f t="shared" si="13"/>
        <v/>
      </c>
      <c r="M66" s="261">
        <v>0.88541666666666663</v>
      </c>
      <c r="N66" s="257" t="str">
        <f t="shared" si="14"/>
        <v/>
      </c>
      <c r="O66" s="258"/>
      <c r="P66" s="258"/>
      <c r="Q66" s="259"/>
      <c r="R66" s="262" t="str">
        <f t="shared" si="15"/>
        <v/>
      </c>
      <c r="S66" s="261">
        <v>0.88541666666666663</v>
      </c>
      <c r="T66" s="257" t="str">
        <f t="shared" si="16"/>
        <v/>
      </c>
      <c r="U66" s="258"/>
      <c r="V66" s="258"/>
      <c r="W66" s="259"/>
      <c r="X66" s="262" t="str">
        <f t="shared" si="17"/>
        <v/>
      </c>
      <c r="Y66" s="261">
        <v>0.88541666666666663</v>
      </c>
      <c r="Z66" s="257" t="str">
        <f t="shared" si="18"/>
        <v/>
      </c>
      <c r="AA66" s="258"/>
      <c r="AB66" s="258"/>
      <c r="AC66" s="259"/>
      <c r="AD66" s="262" t="str">
        <f t="shared" si="19"/>
        <v/>
      </c>
    </row>
    <row r="67" spans="1:30" ht="23.25" customHeight="1">
      <c r="A67" s="263">
        <v>0.89583333333333337</v>
      </c>
      <c r="B67" s="257" t="str">
        <f t="shared" si="10"/>
        <v/>
      </c>
      <c r="C67" s="258"/>
      <c r="D67" s="258"/>
      <c r="E67" s="259"/>
      <c r="F67" s="262" t="str">
        <f t="shared" si="11"/>
        <v/>
      </c>
      <c r="G67" s="263">
        <v>0.89583333333333337</v>
      </c>
      <c r="H67" s="257" t="str">
        <f t="shared" si="12"/>
        <v/>
      </c>
      <c r="I67" s="258"/>
      <c r="J67" s="258"/>
      <c r="K67" s="259"/>
      <c r="L67" s="262" t="str">
        <f t="shared" si="13"/>
        <v/>
      </c>
      <c r="M67" s="263">
        <v>0.89583333333333337</v>
      </c>
      <c r="N67" s="257" t="str">
        <f t="shared" si="14"/>
        <v/>
      </c>
      <c r="O67" s="258"/>
      <c r="P67" s="258"/>
      <c r="Q67" s="259"/>
      <c r="R67" s="262" t="str">
        <f t="shared" si="15"/>
        <v/>
      </c>
      <c r="S67" s="263">
        <v>0.89583333333333337</v>
      </c>
      <c r="T67" s="257" t="str">
        <f t="shared" si="16"/>
        <v/>
      </c>
      <c r="U67" s="258"/>
      <c r="V67" s="258"/>
      <c r="W67" s="259"/>
      <c r="X67" s="262" t="str">
        <f t="shared" si="17"/>
        <v/>
      </c>
      <c r="Y67" s="263">
        <v>0.89583333333333337</v>
      </c>
      <c r="Z67" s="257" t="str">
        <f t="shared" si="18"/>
        <v/>
      </c>
      <c r="AA67" s="258"/>
      <c r="AB67" s="258"/>
      <c r="AC67" s="259"/>
      <c r="AD67" s="262" t="str">
        <f t="shared" si="19"/>
        <v/>
      </c>
    </row>
    <row r="68" spans="1:30" ht="23.25" customHeight="1">
      <c r="A68" s="261">
        <v>0.90625</v>
      </c>
      <c r="B68" s="257" t="str">
        <f t="shared" si="10"/>
        <v/>
      </c>
      <c r="C68" s="264"/>
      <c r="D68" s="264"/>
      <c r="E68" s="265"/>
      <c r="F68" s="262" t="str">
        <f t="shared" si="11"/>
        <v/>
      </c>
      <c r="G68" s="261">
        <v>0.90625</v>
      </c>
      <c r="H68" s="257" t="str">
        <f t="shared" si="12"/>
        <v/>
      </c>
      <c r="I68" s="264"/>
      <c r="J68" s="264"/>
      <c r="K68" s="265"/>
      <c r="L68" s="262" t="str">
        <f t="shared" si="13"/>
        <v/>
      </c>
      <c r="M68" s="261">
        <v>0.90625</v>
      </c>
      <c r="N68" s="257" t="str">
        <f t="shared" si="14"/>
        <v/>
      </c>
      <c r="O68" s="264"/>
      <c r="P68" s="264"/>
      <c r="Q68" s="265"/>
      <c r="R68" s="262" t="str">
        <f t="shared" si="15"/>
        <v/>
      </c>
      <c r="S68" s="261">
        <v>0.90625</v>
      </c>
      <c r="T68" s="257" t="str">
        <f t="shared" si="16"/>
        <v/>
      </c>
      <c r="U68" s="264"/>
      <c r="V68" s="264"/>
      <c r="W68" s="265"/>
      <c r="X68" s="262" t="str">
        <f t="shared" si="17"/>
        <v/>
      </c>
      <c r="Y68" s="261">
        <v>0.90625</v>
      </c>
      <c r="Z68" s="257" t="str">
        <f t="shared" si="18"/>
        <v/>
      </c>
      <c r="AA68" s="264"/>
      <c r="AB68" s="264"/>
      <c r="AC68" s="265"/>
      <c r="AD68" s="262" t="str">
        <f t="shared" si="19"/>
        <v/>
      </c>
    </row>
    <row r="69" spans="1:30" ht="23.25" customHeight="1">
      <c r="A69" s="256">
        <v>0.91666666666666663</v>
      </c>
      <c r="B69" s="257" t="str">
        <f t="shared" ref="B69:B73" si="20">IFERROR(INDEX($E$81:$E$119,MATCH(A69,$F$81:$F$119,0),1),"")</f>
        <v/>
      </c>
      <c r="C69" s="264"/>
      <c r="D69" s="264"/>
      <c r="E69" s="265"/>
      <c r="F69" s="262" t="str">
        <f t="shared" ref="F69:F73" si="21">IFERROR(INDEX(E$120:E$123,MATCH($A69,F$120:F$123,0),1),"")</f>
        <v/>
      </c>
      <c r="G69" s="256">
        <v>0.91666666666666663</v>
      </c>
      <c r="H69" s="257" t="str">
        <f t="shared" ref="H69:H73" si="22">IFERROR(INDEX($K$81:$K$119,MATCH(G69,$L$81:$L$119,0),1),"")</f>
        <v/>
      </c>
      <c r="I69" s="264"/>
      <c r="J69" s="264"/>
      <c r="K69" s="265"/>
      <c r="L69" s="262" t="str">
        <f t="shared" ref="L69:L73" si="23">IFERROR(INDEX(K$120:K$123,MATCH($A69,L$120:L$123,0),1),"")</f>
        <v/>
      </c>
      <c r="M69" s="256">
        <v>0.91666666666666663</v>
      </c>
      <c r="N69" s="257" t="str">
        <f t="shared" ref="N69:N73" si="24">IFERROR(INDEX($Q$81:$Q$119,MATCH(M69,$R$81:$R$119,0),1),"")</f>
        <v/>
      </c>
      <c r="O69" s="264"/>
      <c r="P69" s="264"/>
      <c r="Q69" s="265"/>
      <c r="R69" s="262" t="str">
        <f t="shared" ref="R69:R73" si="25">IFERROR(INDEX(Q$120:Q$123,MATCH($A69,R$120:R$123,0),1),"")</f>
        <v/>
      </c>
      <c r="S69" s="256">
        <v>0.91666666666666663</v>
      </c>
      <c r="T69" s="257" t="str">
        <f t="shared" ref="T69:T73" si="26">IFERROR(INDEX($W$81:$W$119,MATCH(S69,$X$81:$X$119,0),1),"")</f>
        <v/>
      </c>
      <c r="U69" s="264"/>
      <c r="V69" s="264"/>
      <c r="W69" s="265"/>
      <c r="X69" s="262" t="str">
        <f t="shared" ref="X69:X73" si="27">IFERROR(INDEX(W$120:W$123,MATCH($A69,X$120:X$123,0),1),"")</f>
        <v/>
      </c>
      <c r="Y69" s="256">
        <v>0.91666666666666663</v>
      </c>
      <c r="Z69" s="257" t="str">
        <f t="shared" ref="Z69:Z73" si="28">IFERROR(INDEX($AC$81:$AC$119,MATCH(Y69,$AD$81:$AD$119,0),1),"")</f>
        <v/>
      </c>
      <c r="AA69" s="264"/>
      <c r="AB69" s="264"/>
      <c r="AC69" s="265"/>
      <c r="AD69" s="262" t="str">
        <f t="shared" ref="AD69:AD73" si="29">IFERROR(INDEX(AC$120:AC$123,MATCH($A69,AD$120:AD$123,0),1),"")</f>
        <v/>
      </c>
    </row>
    <row r="70" spans="1:30" ht="23.25" customHeight="1">
      <c r="A70" s="261">
        <v>0.92708333333333337</v>
      </c>
      <c r="B70" s="257" t="str">
        <f t="shared" si="20"/>
        <v/>
      </c>
      <c r="C70" s="264"/>
      <c r="D70" s="264"/>
      <c r="E70" s="265"/>
      <c r="F70" s="262" t="str">
        <f t="shared" si="21"/>
        <v/>
      </c>
      <c r="G70" s="261">
        <v>0.92708333333333337</v>
      </c>
      <c r="H70" s="257" t="str">
        <f t="shared" si="22"/>
        <v/>
      </c>
      <c r="I70" s="264"/>
      <c r="J70" s="264"/>
      <c r="K70" s="265"/>
      <c r="L70" s="262" t="str">
        <f t="shared" si="23"/>
        <v/>
      </c>
      <c r="M70" s="261">
        <v>0.92708333333333337</v>
      </c>
      <c r="N70" s="257" t="str">
        <f t="shared" si="24"/>
        <v/>
      </c>
      <c r="O70" s="264"/>
      <c r="P70" s="264"/>
      <c r="Q70" s="265"/>
      <c r="R70" s="262" t="str">
        <f t="shared" si="25"/>
        <v/>
      </c>
      <c r="S70" s="261">
        <v>0.92708333333333337</v>
      </c>
      <c r="T70" s="257" t="str">
        <f t="shared" si="26"/>
        <v/>
      </c>
      <c r="U70" s="264"/>
      <c r="V70" s="264"/>
      <c r="W70" s="265"/>
      <c r="X70" s="262" t="str">
        <f t="shared" si="27"/>
        <v/>
      </c>
      <c r="Y70" s="261">
        <v>0.92708333333333337</v>
      </c>
      <c r="Z70" s="257" t="str">
        <f t="shared" si="28"/>
        <v/>
      </c>
      <c r="AA70" s="264"/>
      <c r="AB70" s="264"/>
      <c r="AC70" s="265"/>
      <c r="AD70" s="262" t="str">
        <f t="shared" si="29"/>
        <v/>
      </c>
    </row>
    <row r="71" spans="1:30" ht="23.25" customHeight="1">
      <c r="A71" s="263">
        <v>0.9375</v>
      </c>
      <c r="B71" s="257" t="str">
        <f t="shared" si="20"/>
        <v/>
      </c>
      <c r="C71" s="264"/>
      <c r="D71" s="264"/>
      <c r="E71" s="265"/>
      <c r="F71" s="262" t="str">
        <f t="shared" si="21"/>
        <v/>
      </c>
      <c r="G71" s="263">
        <v>0.9375</v>
      </c>
      <c r="H71" s="257" t="str">
        <f t="shared" si="22"/>
        <v/>
      </c>
      <c r="I71" s="264"/>
      <c r="J71" s="264"/>
      <c r="K71" s="265"/>
      <c r="L71" s="262" t="str">
        <f t="shared" si="23"/>
        <v/>
      </c>
      <c r="M71" s="263">
        <v>0.9375</v>
      </c>
      <c r="N71" s="257" t="str">
        <f t="shared" si="24"/>
        <v/>
      </c>
      <c r="O71" s="264"/>
      <c r="P71" s="264"/>
      <c r="Q71" s="265"/>
      <c r="R71" s="262" t="str">
        <f t="shared" si="25"/>
        <v/>
      </c>
      <c r="S71" s="263">
        <v>0.9375</v>
      </c>
      <c r="T71" s="257" t="str">
        <f t="shared" si="26"/>
        <v/>
      </c>
      <c r="U71" s="264"/>
      <c r="V71" s="264"/>
      <c r="W71" s="265"/>
      <c r="X71" s="262" t="str">
        <f t="shared" si="27"/>
        <v/>
      </c>
      <c r="Y71" s="263">
        <v>0.9375</v>
      </c>
      <c r="Z71" s="257" t="str">
        <f t="shared" si="28"/>
        <v/>
      </c>
      <c r="AA71" s="264"/>
      <c r="AB71" s="264"/>
      <c r="AC71" s="265"/>
      <c r="AD71" s="262" t="str">
        <f t="shared" si="29"/>
        <v/>
      </c>
    </row>
    <row r="72" spans="1:30" ht="23.25" customHeight="1">
      <c r="A72" s="266">
        <v>0.94791666666666663</v>
      </c>
      <c r="B72" s="257" t="str">
        <f t="shared" si="20"/>
        <v/>
      </c>
      <c r="C72" s="264"/>
      <c r="D72" s="264"/>
      <c r="E72" s="265"/>
      <c r="F72" s="262" t="str">
        <f t="shared" si="21"/>
        <v/>
      </c>
      <c r="G72" s="266">
        <v>0.94791666666666663</v>
      </c>
      <c r="H72" s="257" t="str">
        <f t="shared" si="22"/>
        <v/>
      </c>
      <c r="I72" s="264"/>
      <c r="J72" s="264"/>
      <c r="K72" s="265"/>
      <c r="L72" s="262" t="str">
        <f t="shared" si="23"/>
        <v/>
      </c>
      <c r="M72" s="266">
        <v>0.94791666666666663</v>
      </c>
      <c r="N72" s="257" t="str">
        <f t="shared" si="24"/>
        <v/>
      </c>
      <c r="O72" s="264"/>
      <c r="P72" s="264"/>
      <c r="Q72" s="265"/>
      <c r="R72" s="262" t="str">
        <f t="shared" si="25"/>
        <v/>
      </c>
      <c r="S72" s="266">
        <v>0.94791666666666663</v>
      </c>
      <c r="T72" s="257" t="str">
        <f t="shared" si="26"/>
        <v/>
      </c>
      <c r="U72" s="264"/>
      <c r="V72" s="264"/>
      <c r="W72" s="265"/>
      <c r="X72" s="262" t="str">
        <f t="shared" si="27"/>
        <v/>
      </c>
      <c r="Y72" s="266">
        <v>0.94791666666666663</v>
      </c>
      <c r="Z72" s="257" t="str">
        <f t="shared" si="28"/>
        <v/>
      </c>
      <c r="AA72" s="264"/>
      <c r="AB72" s="264"/>
      <c r="AC72" s="265"/>
      <c r="AD72" s="262" t="str">
        <f t="shared" si="29"/>
        <v/>
      </c>
    </row>
    <row r="73" spans="1:30" ht="23.25" customHeight="1">
      <c r="A73" s="267">
        <v>0.95833333333333337</v>
      </c>
      <c r="B73" s="268" t="str">
        <f t="shared" si="20"/>
        <v>消灯</v>
      </c>
      <c r="C73" s="269"/>
      <c r="D73" s="269"/>
      <c r="E73" s="270"/>
      <c r="F73" s="271" t="str">
        <f t="shared" si="21"/>
        <v/>
      </c>
      <c r="G73" s="267">
        <v>0.95833333333333337</v>
      </c>
      <c r="H73" s="268" t="str">
        <f t="shared" si="22"/>
        <v/>
      </c>
      <c r="I73" s="269"/>
      <c r="J73" s="269"/>
      <c r="K73" s="270"/>
      <c r="L73" s="271" t="str">
        <f t="shared" si="23"/>
        <v/>
      </c>
      <c r="M73" s="267">
        <v>0.95833333333333337</v>
      </c>
      <c r="N73" s="268" t="str">
        <f t="shared" si="24"/>
        <v>消灯</v>
      </c>
      <c r="O73" s="269"/>
      <c r="P73" s="269"/>
      <c r="Q73" s="270"/>
      <c r="R73" s="271" t="str">
        <f t="shared" si="25"/>
        <v/>
      </c>
      <c r="S73" s="267">
        <v>0.95833333333333337</v>
      </c>
      <c r="T73" s="268" t="str">
        <f t="shared" si="26"/>
        <v>消灯</v>
      </c>
      <c r="U73" s="269"/>
      <c r="V73" s="269"/>
      <c r="W73" s="270"/>
      <c r="X73" s="271" t="str">
        <f t="shared" si="27"/>
        <v/>
      </c>
      <c r="Y73" s="267">
        <v>0.95833333333333337</v>
      </c>
      <c r="Z73" s="268" t="str">
        <f t="shared" si="28"/>
        <v>消灯</v>
      </c>
      <c r="AA73" s="269"/>
      <c r="AB73" s="269"/>
      <c r="AC73" s="270"/>
      <c r="AD73" s="271" t="str">
        <f t="shared" si="29"/>
        <v/>
      </c>
    </row>
    <row r="74" spans="1:30" ht="14.25">
      <c r="A74" s="272">
        <v>0</v>
      </c>
      <c r="B74" s="258"/>
      <c r="C74" s="258"/>
      <c r="D74" s="258"/>
      <c r="E74" s="258"/>
      <c r="F74" s="273"/>
      <c r="G74" s="272"/>
      <c r="H74" s="258"/>
      <c r="I74" s="258"/>
      <c r="J74" s="258"/>
      <c r="K74" s="258"/>
      <c r="L74" s="273"/>
      <c r="M74" s="272">
        <v>0</v>
      </c>
      <c r="N74" s="258"/>
      <c r="O74" s="258"/>
      <c r="P74" s="258"/>
      <c r="Q74" s="258"/>
      <c r="R74" s="273"/>
      <c r="S74" s="272"/>
      <c r="T74" s="258"/>
      <c r="U74" s="258"/>
      <c r="V74" s="258"/>
      <c r="W74" s="258"/>
      <c r="X74" s="273"/>
      <c r="Y74" s="272"/>
      <c r="Z74" s="258"/>
      <c r="AA74" s="258"/>
      <c r="AB74" s="258"/>
      <c r="AC74" s="258"/>
      <c r="AD74" s="273"/>
    </row>
    <row r="75" spans="1:30" ht="28.5" customHeight="1">
      <c r="D75" s="258"/>
      <c r="F75" s="274"/>
      <c r="G75" s="274"/>
      <c r="R75" s="274"/>
      <c r="S75" s="274"/>
      <c r="Y75" s="274"/>
    </row>
    <row r="76" spans="1:30" ht="28.5" customHeight="1">
      <c r="F76" s="274"/>
      <c r="G76" s="274"/>
      <c r="R76" s="274"/>
      <c r="S76" s="274"/>
      <c r="Y76" s="274"/>
    </row>
    <row r="77" spans="1:30" ht="28.5" customHeight="1" thickBot="1">
      <c r="D77">
        <v>1</v>
      </c>
      <c r="F77" s="274"/>
      <c r="G77" s="274"/>
      <c r="R77" s="274"/>
      <c r="S77" s="274"/>
      <c r="Y77" s="274"/>
    </row>
    <row r="78" spans="1:30" s="275" customFormat="1" ht="28.5" customHeight="1" thickTop="1">
      <c r="D78" s="341">
        <v>2</v>
      </c>
      <c r="E78" s="276">
        <f>A1</f>
        <v>43069</v>
      </c>
      <c r="F78" s="277" t="s">
        <v>336</v>
      </c>
      <c r="G78" s="278"/>
      <c r="H78" s="276"/>
      <c r="I78" s="279"/>
      <c r="K78" s="276">
        <f>G1</f>
        <v>43070</v>
      </c>
      <c r="L78" s="275" t="e">
        <f>HLOOKUP(K$78,'＜表示→コピペ＞活動計画まとめ'!$E$1:$I$92,$D78,FALSE)</f>
        <v>#N/A</v>
      </c>
      <c r="M78" s="278"/>
      <c r="Q78" s="276" t="str">
        <f>M1</f>
        <v/>
      </c>
      <c r="R78" s="275" t="str">
        <f>HLOOKUP(Q$78,'＜表示→コピペ＞活動計画まとめ'!$E$1:$I$92,$D78,FALSE)</f>
        <v>中日①</v>
      </c>
      <c r="S78" s="278"/>
      <c r="U78" s="279"/>
      <c r="W78" s="276" t="str">
        <f>S1</f>
        <v/>
      </c>
      <c r="X78" s="280" t="str">
        <f>HLOOKUP(W$78,'＜表示→コピペ＞活動計画まとめ'!$E$1:$I$92,$D78,FALSE)</f>
        <v>中日①</v>
      </c>
      <c r="Y78" s="278"/>
      <c r="AA78" s="279"/>
      <c r="AC78" s="276" t="str">
        <f>Y1</f>
        <v/>
      </c>
      <c r="AD78" s="275" t="str">
        <f>HLOOKUP(AC$78,'＜表示→コピペ＞活動計画まとめ'!$E$1:$I$92,$D78,FALSE)</f>
        <v>中日①</v>
      </c>
    </row>
    <row r="79" spans="1:30" s="281" customFormat="1" ht="28.5" customHeight="1">
      <c r="D79" s="281">
        <v>3</v>
      </c>
      <c r="E79" s="281">
        <v>0.1</v>
      </c>
      <c r="F79" s="282">
        <f>宿泊者名簿!A7</f>
        <v>0</v>
      </c>
      <c r="I79" s="283"/>
      <c r="K79" s="281">
        <v>0.2</v>
      </c>
      <c r="L79" s="281" t="e">
        <f>HLOOKUP(K$78,'＜表示→コピペ＞活動計画まとめ'!$E$1:$I$92,$D79,FALSE)</f>
        <v>#N/A</v>
      </c>
      <c r="M79" s="284"/>
      <c r="Q79" s="281">
        <v>0.3</v>
      </c>
      <c r="R79" s="281">
        <f>HLOOKUP(Q$78,'＜表示→コピペ＞活動計画まとめ'!$E$1:$I$92,$D79,FALSE)</f>
        <v>0</v>
      </c>
      <c r="U79" s="283"/>
      <c r="W79" s="281">
        <v>0.4</v>
      </c>
      <c r="X79" s="281">
        <f>HLOOKUP(W$78,'＜表示→コピペ＞活動計画まとめ'!$E$1:$I$92,$D79,FALSE)</f>
        <v>0</v>
      </c>
      <c r="AA79" s="283"/>
      <c r="AC79" s="281">
        <v>0.4</v>
      </c>
      <c r="AD79" s="281">
        <f>HLOOKUP(AC$78,'＜表示→コピペ＞活動計画まとめ'!$E$1:$I$92,$D79,FALSE)</f>
        <v>0</v>
      </c>
    </row>
    <row r="80" spans="1:30" s="281" customFormat="1" ht="28.5" customHeight="1" thickBot="1">
      <c r="D80" s="281">
        <v>4</v>
      </c>
      <c r="E80" s="285">
        <f>E78+E79</f>
        <v>43069.1</v>
      </c>
      <c r="F80" s="282">
        <f>宿泊者名簿!B16</f>
        <v>0</v>
      </c>
      <c r="G80" s="284"/>
      <c r="I80" s="283"/>
      <c r="K80" s="285">
        <f>K78+K79</f>
        <v>43070.2</v>
      </c>
      <c r="L80" s="285" t="e">
        <f>HLOOKUP(K$78,'＜表示→コピペ＞活動計画まとめ'!$E$1:$I$92,$D80,FALSE)</f>
        <v>#N/A</v>
      </c>
      <c r="M80" s="284"/>
      <c r="Q80" s="285" t="e">
        <f>Q78+Q79</f>
        <v>#VALUE!</v>
      </c>
      <c r="R80" s="285">
        <f>HLOOKUP(Q$78,'＜表示→コピペ＞活動計画まとめ'!$E$1:$I$92,$D80,FALSE)</f>
        <v>0</v>
      </c>
      <c r="S80" s="284"/>
      <c r="U80" s="283"/>
      <c r="W80" s="286" t="e">
        <f>W78+W79</f>
        <v>#VALUE!</v>
      </c>
      <c r="X80" s="285">
        <f>HLOOKUP(W$78,'＜表示→コピペ＞活動計画まとめ'!$E$1:$I$92,$D80,FALSE)</f>
        <v>0</v>
      </c>
      <c r="Y80" s="284"/>
      <c r="AA80" s="283"/>
      <c r="AC80" s="285" t="e">
        <f>AC78+AC79</f>
        <v>#VALUE!</v>
      </c>
      <c r="AD80" s="285">
        <f>HLOOKUP(AC$78,'＜表示→コピペ＞活動計画まとめ'!$E$1:$I$92,$D80,FALSE)</f>
        <v>0</v>
      </c>
    </row>
    <row r="81" spans="1:32" s="281" customFormat="1" ht="28.5" customHeight="1">
      <c r="A81" s="907" t="s">
        <v>306</v>
      </c>
      <c r="B81" s="887" t="s">
        <v>300</v>
      </c>
      <c r="C81" s="216" t="s">
        <v>301</v>
      </c>
      <c r="D81" s="281">
        <v>5</v>
      </c>
      <c r="E81" s="297" t="str">
        <f>HLOOKUP(E$78,'＜表示→コピペ＞活動計画まとめ'!$E$1:$I$202,$D81,FALSE)</f>
        <v>朝食（食堂）</v>
      </c>
      <c r="F81" s="298" t="str">
        <f>HLOOKUP(E$78,'＜表示→コピペ＞活動計画まとめ'!$E$1:$I$202,$I81,FALSE)</f>
        <v/>
      </c>
      <c r="G81" s="299">
        <f>IF(F81="",H81,F81+H81)</f>
        <v>3.125E-2</v>
      </c>
      <c r="H81" s="287">
        <v>3.125E-2</v>
      </c>
      <c r="I81" s="281">
        <v>48</v>
      </c>
      <c r="K81" s="297" t="e">
        <f>HLOOKUP(K$78,'＜表示→コピペ＞活動計画まとめ'!$E$1:$I$202,$D81,FALSE)</f>
        <v>#N/A</v>
      </c>
      <c r="L81" s="298" t="e">
        <f>HLOOKUP(K$78,'＜表示→コピペ＞活動計画まとめ'!$E$1:$I$202,$I81,FALSE)</f>
        <v>#N/A</v>
      </c>
      <c r="M81" s="299" t="e">
        <f>IF(L81="",N81,L81+N81)</f>
        <v>#N/A</v>
      </c>
      <c r="N81" s="287">
        <v>3.125E-2</v>
      </c>
      <c r="Q81" s="297" t="str">
        <f>HLOOKUP(Q$78,'＜表示→コピペ＞活動計画まとめ'!$E$1:$I$202,$D81,FALSE)</f>
        <v>朝食（食堂）～テーブル</v>
      </c>
      <c r="R81" s="298" t="str">
        <f>HLOOKUP(Q$78,'＜表示→コピペ＞活動計画まとめ'!$E$1:$I$202,$I81,FALSE)</f>
        <v/>
      </c>
      <c r="S81" s="299">
        <f>IF(R81="",T81,R81+T81)</f>
        <v>3.125E-2</v>
      </c>
      <c r="T81" s="287">
        <v>3.125E-2</v>
      </c>
      <c r="U81" s="283"/>
      <c r="W81" s="297" t="str">
        <f>HLOOKUP(W$78,'＜表示→コピペ＞活動計画まとめ'!$E$1:$I$202,$D81,FALSE)</f>
        <v>朝食（食堂）～テーブル</v>
      </c>
      <c r="X81" s="298" t="str">
        <f>HLOOKUP(W$78,'＜表示→コピペ＞活動計画まとめ'!$E$1:$I$202,$I81,FALSE)</f>
        <v/>
      </c>
      <c r="Y81" s="299">
        <f>IF(X81="",Z81,X81+Z81)</f>
        <v>3.125E-2</v>
      </c>
      <c r="Z81" s="287">
        <v>3.125E-2</v>
      </c>
      <c r="AA81" s="283"/>
      <c r="AC81" s="297" t="str">
        <f>HLOOKUP(AC$78,'＜表示→コピペ＞活動計画まとめ'!$E$1:$I$202,$D81,FALSE)</f>
        <v>朝食（食堂）～テーブル</v>
      </c>
      <c r="AD81" s="298" t="str">
        <f>HLOOKUP(AC$78,'＜表示→コピペ＞活動計画まとめ'!$E$1:$I$202,$I81,FALSE)</f>
        <v/>
      </c>
      <c r="AE81" s="299">
        <f>IF(AD81="",AF81,AD81+AF81)</f>
        <v>3.125E-2</v>
      </c>
      <c r="AF81" s="287">
        <v>3.125E-2</v>
      </c>
    </row>
    <row r="82" spans="1:32" s="281" customFormat="1" ht="28.5" customHeight="1">
      <c r="A82" s="907"/>
      <c r="B82" s="888"/>
      <c r="C82" s="216" t="s">
        <v>302</v>
      </c>
      <c r="D82" s="281">
        <v>6</v>
      </c>
      <c r="E82" s="300" t="str">
        <f>HLOOKUP(E$78,'＜表示→コピペ＞活動計画まとめ'!$E$1:$I$202,$D82,FALSE)</f>
        <v>昼食（食堂）～テーブル</v>
      </c>
      <c r="F82" s="294" t="str">
        <f>HLOOKUP(E$78,'＜表示→コピペ＞活動計画まとめ'!$E$1:$I$202,$I82,FALSE)</f>
        <v/>
      </c>
      <c r="G82" s="301">
        <f t="shared" ref="G82:G123" si="30">IF(F82="",H82,F82+H82)</f>
        <v>3.125E-2</v>
      </c>
      <c r="H82" s="287">
        <v>3.125E-2</v>
      </c>
      <c r="I82" s="281">
        <v>49</v>
      </c>
      <c r="K82" s="300" t="e">
        <f>HLOOKUP(K$78,'＜表示→コピペ＞活動計画まとめ'!$E$1:$I$202,$D82,FALSE)</f>
        <v>#N/A</v>
      </c>
      <c r="L82" s="294" t="e">
        <f>HLOOKUP(K$78,'＜表示→コピペ＞活動計画まとめ'!$E$1:$I$202,$I82,FALSE)</f>
        <v>#N/A</v>
      </c>
      <c r="M82" s="301" t="e">
        <f t="shared" ref="M82:M123" si="31">IF(L82="",N82,L82+N82)</f>
        <v>#N/A</v>
      </c>
      <c r="N82" s="287">
        <v>3.125E-2</v>
      </c>
      <c r="Q82" s="300" t="str">
        <f>HLOOKUP(Q$78,'＜表示→コピペ＞活動計画まとめ'!$E$1:$I$202,$D82,FALSE)</f>
        <v>昼食（食堂）～テーブル</v>
      </c>
      <c r="R82" s="294" t="str">
        <f>HLOOKUP(Q$78,'＜表示→コピペ＞活動計画まとめ'!$E$1:$I$202,$I82,FALSE)</f>
        <v/>
      </c>
      <c r="S82" s="301">
        <f t="shared" ref="S82:S123" si="32">IF(R82="",T82,R82+T82)</f>
        <v>3.125E-2</v>
      </c>
      <c r="T82" s="287">
        <v>3.125E-2</v>
      </c>
      <c r="U82" s="283"/>
      <c r="W82" s="300" t="str">
        <f>HLOOKUP(W$78,'＜表示→コピペ＞活動計画まとめ'!$E$1:$I$202,$D82,FALSE)</f>
        <v>昼食（食堂）～テーブル</v>
      </c>
      <c r="X82" s="294" t="str">
        <f>HLOOKUP(W$78,'＜表示→コピペ＞活動計画まとめ'!$E$1:$I$202,$I82,FALSE)</f>
        <v/>
      </c>
      <c r="Y82" s="301">
        <f t="shared" ref="Y82:Y123" si="33">IF(X82="",Z82,X82+Z82)</f>
        <v>3.125E-2</v>
      </c>
      <c r="Z82" s="287">
        <v>3.125E-2</v>
      </c>
      <c r="AA82" s="283"/>
      <c r="AC82" s="300" t="str">
        <f>HLOOKUP(AC$78,'＜表示→コピペ＞活動計画まとめ'!$E$1:$I$202,$D82,FALSE)</f>
        <v>昼食（食堂）～テーブル</v>
      </c>
      <c r="AD82" s="294" t="str">
        <f>HLOOKUP(AC$78,'＜表示→コピペ＞活動計画まとめ'!$E$1:$I$202,$I82,FALSE)</f>
        <v/>
      </c>
      <c r="AE82" s="301">
        <f t="shared" ref="AE82:AE123" si="34">IF(AD82="",AF82,AD82+AF82)</f>
        <v>3.125E-2</v>
      </c>
      <c r="AF82" s="287">
        <v>3.125E-2</v>
      </c>
    </row>
    <row r="83" spans="1:32" s="281" customFormat="1" ht="28.5" customHeight="1">
      <c r="A83" s="907"/>
      <c r="B83" s="888"/>
      <c r="C83" s="216" t="s">
        <v>303</v>
      </c>
      <c r="D83" s="281">
        <v>7</v>
      </c>
      <c r="E83" s="300" t="str">
        <f>HLOOKUP(E$78,'＜表示→コピペ＞活動計画まとめ'!$E$1:$I$202,$D83,FALSE)</f>
        <v>夕食（食堂）～テーブル</v>
      </c>
      <c r="F83" s="294" t="str">
        <f>HLOOKUP(E$78,'＜表示→コピペ＞活動計画まとめ'!$E$1:$I$202,$I83,FALSE)</f>
        <v/>
      </c>
      <c r="G83" s="301">
        <f t="shared" si="30"/>
        <v>2.7777777777777776E-2</v>
      </c>
      <c r="H83" s="287">
        <v>2.7777777777777776E-2</v>
      </c>
      <c r="I83" s="281">
        <v>50</v>
      </c>
      <c r="K83" s="300" t="e">
        <f>HLOOKUP(K$78,'＜表示→コピペ＞活動計画まとめ'!$E$1:$I$202,$D83,FALSE)</f>
        <v>#N/A</v>
      </c>
      <c r="L83" s="294" t="e">
        <f>HLOOKUP(K$78,'＜表示→コピペ＞活動計画まとめ'!$E$1:$I$202,$I83,FALSE)</f>
        <v>#N/A</v>
      </c>
      <c r="M83" s="301" t="e">
        <f t="shared" si="31"/>
        <v>#N/A</v>
      </c>
      <c r="N83" s="287">
        <v>2.7777777777777776E-2</v>
      </c>
      <c r="Q83" s="300" t="str">
        <f>HLOOKUP(Q$78,'＜表示→コピペ＞活動計画まとめ'!$E$1:$I$202,$D83,FALSE)</f>
        <v>夕食（食堂）～テーブル</v>
      </c>
      <c r="R83" s="294" t="str">
        <f>HLOOKUP(Q$78,'＜表示→コピペ＞活動計画まとめ'!$E$1:$I$202,$I83,FALSE)</f>
        <v/>
      </c>
      <c r="S83" s="301">
        <f t="shared" si="32"/>
        <v>2.7777777777777776E-2</v>
      </c>
      <c r="T83" s="287">
        <v>2.7777777777777776E-2</v>
      </c>
      <c r="U83" s="283"/>
      <c r="W83" s="300" t="str">
        <f>HLOOKUP(W$78,'＜表示→コピペ＞活動計画まとめ'!$E$1:$I$202,$D83,FALSE)</f>
        <v>夕食（食堂）～テーブル</v>
      </c>
      <c r="X83" s="294" t="str">
        <f>HLOOKUP(W$78,'＜表示→コピペ＞活動計画まとめ'!$E$1:$I$202,$I83,FALSE)</f>
        <v/>
      </c>
      <c r="Y83" s="301">
        <f t="shared" si="33"/>
        <v>2.7777777777777776E-2</v>
      </c>
      <c r="Z83" s="287">
        <v>2.7777777777777776E-2</v>
      </c>
      <c r="AA83" s="283"/>
      <c r="AC83" s="300" t="str">
        <f>HLOOKUP(AC$78,'＜表示→コピペ＞活動計画まとめ'!$E$1:$I$202,$D83,FALSE)</f>
        <v>夕食（食堂）～テーブル</v>
      </c>
      <c r="AD83" s="294" t="str">
        <f>HLOOKUP(AC$78,'＜表示→コピペ＞活動計画まとめ'!$E$1:$I$202,$I83,FALSE)</f>
        <v/>
      </c>
      <c r="AE83" s="301">
        <f t="shared" si="34"/>
        <v>2.7777777777777776E-2</v>
      </c>
      <c r="AF83" s="287">
        <v>2.7777777777777776E-2</v>
      </c>
    </row>
    <row r="84" spans="1:32" s="281" customFormat="1" ht="28.5" customHeight="1">
      <c r="A84" s="907"/>
      <c r="B84" s="888"/>
      <c r="C84" s="216" t="s">
        <v>304</v>
      </c>
      <c r="D84" s="281">
        <v>8</v>
      </c>
      <c r="E84" s="300" t="str">
        <f>HLOOKUP(E$78,'＜表示→コピペ＞活動計画まとめ'!$E$1:$I$202,$D84,FALSE)</f>
        <v xml:space="preserve">補食 </v>
      </c>
      <c r="F84" s="294" t="str">
        <f>IF(HLOOKUP(E$78,'＜表示→コピペ＞活動計画まとめ'!$E$1:$I$202,$I84,FALSE)="","",TIME(22,0,0))</f>
        <v/>
      </c>
      <c r="G84" s="301">
        <f t="shared" si="30"/>
        <v>1.0416666666666666E-2</v>
      </c>
      <c r="H84" s="287">
        <v>1.0416666666666666E-2</v>
      </c>
      <c r="I84" s="281">
        <v>51</v>
      </c>
      <c r="K84" s="300" t="e">
        <f>HLOOKUP(K$78,'＜表示→コピペ＞活動計画まとめ'!$E$1:$I$202,$D84,FALSE)</f>
        <v>#N/A</v>
      </c>
      <c r="L84" s="294" t="e">
        <f>IF(HLOOKUP(K$78,'＜表示→コピペ＞活動計画まとめ'!$E$1:$I$202,$I84,FALSE)="","",TIME(22,0,0))</f>
        <v>#N/A</v>
      </c>
      <c r="M84" s="301" t="e">
        <f t="shared" si="31"/>
        <v>#N/A</v>
      </c>
      <c r="N84" s="287">
        <v>1.0416666666666666E-2</v>
      </c>
      <c r="P84" s="288"/>
      <c r="Q84" s="300" t="str">
        <f>HLOOKUP(Q$78,'＜表示→コピペ＞活動計画まとめ'!$E$1:$I$202,$D84,FALSE)</f>
        <v xml:space="preserve">補食 </v>
      </c>
      <c r="R84" s="294" t="str">
        <f>IF(HLOOKUP(Q$78,'＜表示→コピペ＞活動計画まとめ'!$E$1:$I$202,$I84,FALSE)="","",TIME(22,0,0))</f>
        <v/>
      </c>
      <c r="S84" s="301">
        <f t="shared" si="32"/>
        <v>1.0416666666666666E-2</v>
      </c>
      <c r="T84" s="287">
        <v>1.0416666666666666E-2</v>
      </c>
      <c r="U84" s="283"/>
      <c r="W84" s="300" t="str">
        <f>HLOOKUP(W$78,'＜表示→コピペ＞活動計画まとめ'!$E$1:$I$202,$D84,FALSE)</f>
        <v xml:space="preserve">補食 </v>
      </c>
      <c r="X84" s="294" t="str">
        <f>IF(HLOOKUP(W$78,'＜表示→コピペ＞活動計画まとめ'!$E$1:$I$202,$I84,FALSE)="","",TIME(22,0,0))</f>
        <v/>
      </c>
      <c r="Y84" s="301">
        <f t="shared" si="33"/>
        <v>1.0416666666666666E-2</v>
      </c>
      <c r="Z84" s="287">
        <v>1.0416666666666666E-2</v>
      </c>
      <c r="AA84" s="283"/>
      <c r="AC84" s="300" t="str">
        <f>HLOOKUP(AC$78,'＜表示→コピペ＞活動計画まとめ'!$E$1:$I$202,$D84,FALSE)</f>
        <v xml:space="preserve">補食 </v>
      </c>
      <c r="AD84" s="294" t="str">
        <f>IF(HLOOKUP(AC$78,'＜表示→コピペ＞活動計画まとめ'!$E$1:$I$202,$I84,FALSE)="","",TIME(22,0,0))</f>
        <v/>
      </c>
      <c r="AE84" s="301">
        <f t="shared" si="34"/>
        <v>1.0416666666666666E-2</v>
      </c>
      <c r="AF84" s="287">
        <v>1.0416666666666666E-2</v>
      </c>
    </row>
    <row r="85" spans="1:32" s="281" customFormat="1" ht="28.5" customHeight="1" thickBot="1">
      <c r="A85" s="907"/>
      <c r="B85" s="840"/>
      <c r="C85" s="216" t="s">
        <v>340</v>
      </c>
      <c r="D85" s="281">
        <v>9</v>
      </c>
      <c r="E85" s="302" t="str">
        <f>HLOOKUP(E$78,'＜表示→コピペ＞活動計画まとめ'!$E$1:$I$202,$D85,FALSE)</f>
        <v xml:space="preserve">飲料 </v>
      </c>
      <c r="F85" s="303" t="str">
        <f>IF(HLOOKUP(E$78,'＜表示→コピペ＞活動計画まとめ'!$E$1:$I$202,$I85,FALSE)="","",TIME(22,15,0))</f>
        <v/>
      </c>
      <c r="G85" s="304">
        <f t="shared" ref="G85" si="35">IF(F85="",H85,F85+H85)</f>
        <v>1.0416666666666666E-2</v>
      </c>
      <c r="H85" s="287">
        <v>1.0416666666666666E-2</v>
      </c>
      <c r="I85" s="281">
        <v>52</v>
      </c>
      <c r="K85" s="302" t="e">
        <f>HLOOKUP(K$78,'＜表示→コピペ＞活動計画まとめ'!$E$1:$I$202,$D85,FALSE)</f>
        <v>#N/A</v>
      </c>
      <c r="L85" s="303" t="e">
        <f>IF(HLOOKUP(K$78,'＜表示→コピペ＞活動計画まとめ'!$E$1:$I$202,$I85,FALSE)="","",TIME(22,15,0))</f>
        <v>#N/A</v>
      </c>
      <c r="M85" s="304" t="e">
        <f t="shared" si="31"/>
        <v>#N/A</v>
      </c>
      <c r="N85" s="287">
        <v>1.0416666666666666E-2</v>
      </c>
      <c r="P85" s="288"/>
      <c r="Q85" s="302" t="str">
        <f>HLOOKUP(Q$78,'＜表示→コピペ＞活動計画まとめ'!$E$1:$I$202,$D85,FALSE)</f>
        <v xml:space="preserve">飲料 </v>
      </c>
      <c r="R85" s="303" t="str">
        <f>IF(HLOOKUP(Q$78,'＜表示→コピペ＞活動計画まとめ'!$E$1:$I$202,$I85,FALSE)="","",TIME(22,15,0))</f>
        <v/>
      </c>
      <c r="S85" s="304">
        <f t="shared" si="32"/>
        <v>1.0416666666666666E-2</v>
      </c>
      <c r="T85" s="287">
        <v>1.0416666666666666E-2</v>
      </c>
      <c r="U85" s="283"/>
      <c r="W85" s="302" t="str">
        <f>HLOOKUP(W$78,'＜表示→コピペ＞活動計画まとめ'!$E$1:$I$202,$D85,FALSE)</f>
        <v xml:space="preserve">飲料 </v>
      </c>
      <c r="X85" s="303" t="str">
        <f>IF(HLOOKUP(W$78,'＜表示→コピペ＞活動計画まとめ'!$E$1:$I$202,$I85,FALSE)="","",TIME(22,15,0))</f>
        <v/>
      </c>
      <c r="Y85" s="304">
        <f t="shared" si="33"/>
        <v>1.0416666666666666E-2</v>
      </c>
      <c r="Z85" s="287">
        <v>1.0416666666666666E-2</v>
      </c>
      <c r="AA85" s="283"/>
      <c r="AC85" s="302" t="str">
        <f>HLOOKUP(AC$78,'＜表示→コピペ＞活動計画まとめ'!$E$1:$I$202,$D85,FALSE)</f>
        <v xml:space="preserve">飲料 </v>
      </c>
      <c r="AD85" s="303" t="str">
        <f>IF(HLOOKUP(AC$78,'＜表示→コピペ＞活動計画まとめ'!$E$1:$I$202,$I85,FALSE)="","",TIME(22,15,0))</f>
        <v/>
      </c>
      <c r="AE85" s="304">
        <f t="shared" si="34"/>
        <v>1.0416666666666666E-2</v>
      </c>
      <c r="AF85" s="287">
        <v>1.0416666666666666E-2</v>
      </c>
    </row>
    <row r="86" spans="1:32" s="281" customFormat="1" ht="28.5" customHeight="1">
      <c r="A86" s="907"/>
      <c r="B86" s="23" t="s">
        <v>298</v>
      </c>
      <c r="C86" s="216" t="s">
        <v>263</v>
      </c>
      <c r="D86" s="281">
        <v>10</v>
      </c>
      <c r="E86" s="297" t="str">
        <f>HLOOKUP(E$78,'＜表示→コピペ＞活動計画まとめ'!$E$1:$I$202,$D86,FALSE)</f>
        <v xml:space="preserve"> </v>
      </c>
      <c r="F86" s="298">
        <f>HLOOKUP(E$78,'＜表示→コピペ＞活動計画まとめ'!$E$1:$I$202,$I86,FALSE)</f>
        <v>0</v>
      </c>
      <c r="G86" s="299">
        <f>F124</f>
        <v>0</v>
      </c>
      <c r="H86" s="287"/>
      <c r="I86" s="281">
        <v>53</v>
      </c>
      <c r="K86" s="297" t="e">
        <f>HLOOKUP(K$78,'＜表示→コピペ＞活動計画まとめ'!$E$1:$I$202,$D86,FALSE)</f>
        <v>#N/A</v>
      </c>
      <c r="L86" s="298" t="e">
        <f>HLOOKUP(K$78,'＜表示→コピペ＞活動計画まとめ'!$E$1:$I$202,$I86,FALSE)</f>
        <v>#N/A</v>
      </c>
      <c r="M86" s="299" t="e">
        <f>L124</f>
        <v>#N/A</v>
      </c>
      <c r="N86" s="287"/>
      <c r="P86" s="288"/>
      <c r="Q86" s="297">
        <f>HLOOKUP(Q$78,'＜表示→コピペ＞活動計画まとめ'!$E$1:$I$202,$D86,FALSE)</f>
        <v>0</v>
      </c>
      <c r="R86" s="298">
        <f>HLOOKUP(Q$78,'＜表示→コピペ＞活動計画まとめ'!$E$1:$I$202,$I86,FALSE)</f>
        <v>0</v>
      </c>
      <c r="S86" s="299">
        <f>R124</f>
        <v>0</v>
      </c>
      <c r="T86" s="287"/>
      <c r="U86" s="283"/>
      <c r="W86" s="297">
        <f>HLOOKUP(W$78,'＜表示→コピペ＞活動計画まとめ'!$E$1:$I$202,$D86,FALSE)</f>
        <v>0</v>
      </c>
      <c r="X86" s="298">
        <f>HLOOKUP(W$78,'＜表示→コピペ＞活動計画まとめ'!$E$1:$I$202,$I86,FALSE)</f>
        <v>0</v>
      </c>
      <c r="Y86" s="299">
        <f>X124</f>
        <v>0</v>
      </c>
      <c r="Z86" s="287"/>
      <c r="AA86" s="283"/>
      <c r="AC86" s="297">
        <f>HLOOKUP(AC$78,'＜表示→コピペ＞活動計画まとめ'!$E$1:$I$202,$D86,FALSE)</f>
        <v>0</v>
      </c>
      <c r="AD86" s="298">
        <f>HLOOKUP(AC$78,'＜表示→コピペ＞活動計画まとめ'!$E$1:$I$202,$I86,FALSE)</f>
        <v>0</v>
      </c>
      <c r="AE86" s="299">
        <f>AD124</f>
        <v>0</v>
      </c>
      <c r="AF86" s="287"/>
    </row>
    <row r="87" spans="1:32" s="281" customFormat="1" ht="28.5" customHeight="1">
      <c r="A87" s="907"/>
      <c r="B87" s="866" t="s">
        <v>114</v>
      </c>
      <c r="C87" s="216" t="s">
        <v>62</v>
      </c>
      <c r="D87" s="281">
        <v>11</v>
      </c>
      <c r="E87" s="300" t="str">
        <f>HLOOKUP(E$78,'＜表示→コピペ＞活動計画まとめ'!$E$1:$I$202,$D87,FALSE)</f>
        <v>入所　　荷物置き場：必要なし</v>
      </c>
      <c r="F87" s="294">
        <f>HLOOKUP(E$78,'＜表示→コピペ＞活動計画まとめ'!$E$1:$I$202,$I87,FALSE)</f>
        <v>0</v>
      </c>
      <c r="G87" s="301">
        <f>IF(F87="",H87,F87+H87)</f>
        <v>1.0416666666666666E-2</v>
      </c>
      <c r="H87" s="287">
        <v>1.0416666666666666E-2</v>
      </c>
      <c r="I87" s="281">
        <v>54</v>
      </c>
      <c r="K87" s="300" t="e">
        <f>HLOOKUP(K$78,'＜表示→コピペ＞活動計画まとめ'!$E$1:$I$202,$D87,FALSE)</f>
        <v>#N/A</v>
      </c>
      <c r="L87" s="294" t="e">
        <f>HLOOKUP(K$78,'＜表示→コピペ＞活動計画まとめ'!$E$1:$I$202,$I87,FALSE)</f>
        <v>#N/A</v>
      </c>
      <c r="M87" s="301" t="e">
        <f>IF(L87="",N87,L87+N87)</f>
        <v>#N/A</v>
      </c>
      <c r="N87" s="287">
        <v>1.0416666666666666E-2</v>
      </c>
      <c r="P87" s="288"/>
      <c r="Q87" s="300">
        <f>HLOOKUP(Q$78,'＜表示→コピペ＞活動計画まとめ'!$E$1:$I$202,$D87,FALSE)</f>
        <v>0</v>
      </c>
      <c r="R87" s="294">
        <f>HLOOKUP(Q$78,'＜表示→コピペ＞活動計画まとめ'!$E$1:$I$202,$I87,FALSE)</f>
        <v>0</v>
      </c>
      <c r="S87" s="301">
        <f>IF(R87="",T87,R87+T87)</f>
        <v>1.0416666666666666E-2</v>
      </c>
      <c r="T87" s="287">
        <v>1.0416666666666666E-2</v>
      </c>
      <c r="U87" s="283"/>
      <c r="W87" s="300">
        <f>HLOOKUP(W$78,'＜表示→コピペ＞活動計画まとめ'!$E$1:$I$202,$D87,FALSE)</f>
        <v>0</v>
      </c>
      <c r="X87" s="294">
        <f>HLOOKUP(W$78,'＜表示→コピペ＞活動計画まとめ'!$E$1:$I$202,$I87,FALSE)</f>
        <v>0</v>
      </c>
      <c r="Y87" s="301">
        <f>IF(X87="",Z87,X87+Z87)</f>
        <v>1.0416666666666666E-2</v>
      </c>
      <c r="Z87" s="287">
        <v>1.0416666666666666E-2</v>
      </c>
      <c r="AA87" s="283"/>
      <c r="AC87" s="300">
        <f>HLOOKUP(AC$78,'＜表示→コピペ＞活動計画まとめ'!$E$1:$I$202,$D87,FALSE)</f>
        <v>0</v>
      </c>
      <c r="AD87" s="294">
        <f>HLOOKUP(AC$78,'＜表示→コピペ＞活動計画まとめ'!$E$1:$I$202,$I87,FALSE)</f>
        <v>0</v>
      </c>
      <c r="AE87" s="301">
        <f>IF(AD87="",AF87,AD87+AF87)</f>
        <v>1.0416666666666666E-2</v>
      </c>
      <c r="AF87" s="287">
        <v>1.0416666666666666E-2</v>
      </c>
    </row>
    <row r="88" spans="1:32" s="281" customFormat="1" ht="28.5" customHeight="1">
      <c r="A88" s="907"/>
      <c r="B88" s="866"/>
      <c r="C88" s="216" t="s">
        <v>0</v>
      </c>
      <c r="D88" s="281">
        <v>12</v>
      </c>
      <c r="E88" s="305" t="str">
        <f>HLOOKUP(E$78,'＜表示→コピペ＞活動計画まとめ'!$E$1:$I$202,$D88,FALSE)</f>
        <v>入所式 : なし　　入室</v>
      </c>
      <c r="F88" s="294">
        <f>HLOOKUP(E$78,'＜表示→コピペ＞活動計画まとめ'!$E$1:$I$202,$I88,FALSE)</f>
        <v>0</v>
      </c>
      <c r="G88" s="301">
        <f>F88+H88</f>
        <v>1.0416666666666666E-2</v>
      </c>
      <c r="H88" s="287">
        <v>1.0416666666666666E-2</v>
      </c>
      <c r="I88" s="281">
        <v>55</v>
      </c>
      <c r="K88" s="305" t="e">
        <f>HLOOKUP(K$78,'＜表示→コピペ＞活動計画まとめ'!$E$1:$I$202,$D88,FALSE)</f>
        <v>#N/A</v>
      </c>
      <c r="L88" s="294" t="e">
        <f>HLOOKUP(K$78,'＜表示→コピペ＞活動計画まとめ'!$E$1:$I$202,$I88,FALSE)</f>
        <v>#N/A</v>
      </c>
      <c r="M88" s="301" t="e">
        <f>L88+N88</f>
        <v>#N/A</v>
      </c>
      <c r="N88" s="287">
        <v>1.0416666666666666E-2</v>
      </c>
      <c r="P88" s="288"/>
      <c r="Q88" s="305">
        <f>HLOOKUP(Q$78,'＜表示→コピペ＞活動計画まとめ'!$E$1:$I$202,$D88,FALSE)</f>
        <v>0</v>
      </c>
      <c r="R88" s="294">
        <f>HLOOKUP(Q$78,'＜表示→コピペ＞活動計画まとめ'!$E$1:$I$202,$I88,FALSE)</f>
        <v>0</v>
      </c>
      <c r="S88" s="301">
        <f>R88+T88</f>
        <v>1.0416666666666666E-2</v>
      </c>
      <c r="T88" s="287">
        <v>1.0416666666666666E-2</v>
      </c>
      <c r="U88" s="283"/>
      <c r="W88" s="305">
        <f>HLOOKUP(W$78,'＜表示→コピペ＞活動計画まとめ'!$E$1:$I$202,$D88,FALSE)</f>
        <v>0</v>
      </c>
      <c r="X88" s="294">
        <f>HLOOKUP(W$78,'＜表示→コピペ＞活動計画まとめ'!$E$1:$I$202,$I88,FALSE)</f>
        <v>0</v>
      </c>
      <c r="Y88" s="301">
        <f>X88+Z88</f>
        <v>1.0416666666666666E-2</v>
      </c>
      <c r="Z88" s="287">
        <v>1.0416666666666666E-2</v>
      </c>
      <c r="AA88" s="283"/>
      <c r="AC88" s="305">
        <f>HLOOKUP(AC$78,'＜表示→コピペ＞活動計画まとめ'!$E$1:$I$202,$D88,FALSE)</f>
        <v>0</v>
      </c>
      <c r="AD88" s="294">
        <f>HLOOKUP(AC$78,'＜表示→コピペ＞活動計画まとめ'!$E$1:$I$202,$I88,FALSE)</f>
        <v>0</v>
      </c>
      <c r="AE88" s="301">
        <f>AD88+AF88</f>
        <v>1.0416666666666666E-2</v>
      </c>
      <c r="AF88" s="287">
        <v>1.0416666666666666E-2</v>
      </c>
    </row>
    <row r="89" spans="1:32" s="281" customFormat="1" ht="28.5" customHeight="1" thickBot="1">
      <c r="A89" s="907"/>
      <c r="B89" s="866"/>
      <c r="C89" s="222" t="s">
        <v>309</v>
      </c>
      <c r="D89" s="281">
        <v>13</v>
      </c>
      <c r="E89" s="342" t="str">
        <f>HLOOKUP(E$78,'＜表示→コピペ＞活動計画まとめ'!$E$1:$I$202,$D89,FALSE)</f>
        <v/>
      </c>
      <c r="F89" s="343">
        <f>HLOOKUP(E$78,'＜表示→コピペ＞活動計画まとめ'!$E$1:$I$202,$I89,FALSE)</f>
        <v>0.25</v>
      </c>
      <c r="G89" s="344">
        <f>F89+H89</f>
        <v>0.26041666666666669</v>
      </c>
      <c r="H89" s="287">
        <v>1.0416666666666666E-2</v>
      </c>
      <c r="I89" s="281">
        <v>56</v>
      </c>
      <c r="K89" s="342" t="e">
        <f>HLOOKUP(K$78,'＜表示→コピペ＞活動計画まとめ'!$E$1:$I$202,$D89,FALSE)</f>
        <v>#N/A</v>
      </c>
      <c r="L89" s="343" t="e">
        <f>HLOOKUP(K$78,'＜表示→コピペ＞活動計画まとめ'!$E$1:$I$202,$I89,FALSE)</f>
        <v>#N/A</v>
      </c>
      <c r="M89" s="344" t="e">
        <f>L89+N89</f>
        <v>#N/A</v>
      </c>
      <c r="N89" s="287">
        <v>1.0416666666666666E-2</v>
      </c>
      <c r="P89" s="288"/>
      <c r="Q89" s="342">
        <f>HLOOKUP(Q$78,'＜表示→コピペ＞活動計画まとめ'!$E$1:$I$202,$D89,FALSE)</f>
        <v>0</v>
      </c>
      <c r="R89" s="343">
        <f>HLOOKUP(Q$78,'＜表示→コピペ＞活動計画まとめ'!$E$1:$I$202,$I89,FALSE)</f>
        <v>0</v>
      </c>
      <c r="S89" s="344">
        <f>R89+T89</f>
        <v>1.0416666666666666E-2</v>
      </c>
      <c r="T89" s="287">
        <v>1.0416666666666666E-2</v>
      </c>
      <c r="U89" s="283"/>
      <c r="W89" s="342">
        <f>HLOOKUP(W$78,'＜表示→コピペ＞活動計画まとめ'!$E$1:$I$202,$D89,FALSE)</f>
        <v>0</v>
      </c>
      <c r="X89" s="343">
        <f>HLOOKUP(W$78,'＜表示→コピペ＞活動計画まとめ'!$E$1:$I$202,$I89,FALSE)</f>
        <v>0</v>
      </c>
      <c r="Y89" s="344">
        <f>X89+Z89</f>
        <v>1.0416666666666666E-2</v>
      </c>
      <c r="Z89" s="287">
        <v>1.0416666666666666E-2</v>
      </c>
      <c r="AA89" s="283"/>
      <c r="AC89" s="342">
        <f>HLOOKUP(AC$78,'＜表示→コピペ＞活動計画まとめ'!$E$1:$I$202,$D89,FALSE)</f>
        <v>0</v>
      </c>
      <c r="AD89" s="343">
        <f>HLOOKUP(AC$78,'＜表示→コピペ＞活動計画まとめ'!$E$1:$I$202,$I89,FALSE)</f>
        <v>0</v>
      </c>
      <c r="AE89" s="344">
        <f>AD89+AF89</f>
        <v>1.0416666666666666E-2</v>
      </c>
      <c r="AF89" s="287">
        <v>1.0416666666666666E-2</v>
      </c>
    </row>
    <row r="90" spans="1:32" s="281" customFormat="1" ht="28.5" customHeight="1">
      <c r="A90" s="907"/>
      <c r="B90" s="866" t="s">
        <v>115</v>
      </c>
      <c r="C90" s="216" t="s">
        <v>73</v>
      </c>
      <c r="D90" s="281">
        <v>14</v>
      </c>
      <c r="E90" s="297">
        <f>HLOOKUP(E$78,'＜表示→コピペ＞活動計画まとめ'!$E$1:$I$202,$D90,FALSE)</f>
        <v>0</v>
      </c>
      <c r="F90" s="298">
        <f>HLOOKUP(E$78,'＜表示→コピペ＞活動計画まとめ'!$E$1:$I$202,$I90,FALSE)</f>
        <v>0</v>
      </c>
      <c r="G90" s="299">
        <f>IF(F90="",H90,F90+H90)</f>
        <v>1.0416666666666666E-2</v>
      </c>
      <c r="H90" s="287">
        <v>1.0416666666666666E-2</v>
      </c>
      <c r="I90" s="281">
        <v>57</v>
      </c>
      <c r="K90" s="297" t="e">
        <f>HLOOKUP(K$78,'＜表示→コピペ＞活動計画まとめ'!$E$1:$I$202,$D90,FALSE)</f>
        <v>#N/A</v>
      </c>
      <c r="L90" s="298" t="e">
        <f>HLOOKUP(K$78,'＜表示→コピペ＞活動計画まとめ'!$E$1:$I$202,$I90,FALSE)</f>
        <v>#N/A</v>
      </c>
      <c r="M90" s="299" t="e">
        <f>IF(L90="",N90,L90+N90)</f>
        <v>#N/A</v>
      </c>
      <c r="N90" s="287">
        <v>1.0416666666666666E-2</v>
      </c>
      <c r="P90" s="288"/>
      <c r="Q90" s="297">
        <f>HLOOKUP(Q$78,'＜表示→コピペ＞活動計画まとめ'!$E$1:$I$202,$D90,FALSE)</f>
        <v>0</v>
      </c>
      <c r="R90" s="298">
        <f>HLOOKUP(Q$78,'＜表示→コピペ＞活動計画まとめ'!$E$1:$I$202,$I90,FALSE)</f>
        <v>0</v>
      </c>
      <c r="S90" s="299">
        <f>IF(R90="",T90,R90+T90)</f>
        <v>1.0416666666666666E-2</v>
      </c>
      <c r="T90" s="287">
        <v>1.0416666666666666E-2</v>
      </c>
      <c r="U90" s="283"/>
      <c r="W90" s="297">
        <f>HLOOKUP(W$78,'＜表示→コピペ＞活動計画まとめ'!$E$1:$I$202,$D90,FALSE)</f>
        <v>0</v>
      </c>
      <c r="X90" s="298">
        <f>HLOOKUP(W$78,'＜表示→コピペ＞活動計画まとめ'!$E$1:$I$202,$I90,FALSE)</f>
        <v>0</v>
      </c>
      <c r="Y90" s="299">
        <f>IF(X90="",Z90,X90+Z90)</f>
        <v>1.0416666666666666E-2</v>
      </c>
      <c r="Z90" s="287">
        <v>1.0416666666666666E-2</v>
      </c>
      <c r="AA90" s="283"/>
      <c r="AC90" s="297">
        <f>HLOOKUP(AC$78,'＜表示→コピペ＞活動計画まとめ'!$E$1:$I$202,$D90,FALSE)</f>
        <v>0</v>
      </c>
      <c r="AD90" s="298">
        <f>HLOOKUP(AC$78,'＜表示→コピペ＞活動計画まとめ'!$E$1:$I$202,$I90,FALSE)</f>
        <v>0</v>
      </c>
      <c r="AE90" s="299">
        <f>IF(AD90="",AF90,AD90+AF90)</f>
        <v>1.0416666666666666E-2</v>
      </c>
      <c r="AF90" s="287">
        <v>1.0416666666666666E-2</v>
      </c>
    </row>
    <row r="91" spans="1:32" s="281" customFormat="1" ht="28.5" customHeight="1">
      <c r="A91" s="907"/>
      <c r="B91" s="866"/>
      <c r="C91" s="228" t="s">
        <v>313</v>
      </c>
      <c r="D91" s="281">
        <v>15</v>
      </c>
      <c r="E91" s="300">
        <f>HLOOKUP(E$78,'＜表示→コピペ＞活動計画まとめ'!$E$1:$I$202,$D91,FALSE)</f>
        <v>0</v>
      </c>
      <c r="F91" s="294">
        <f>HLOOKUP(E$78,'＜表示→コピペ＞活動計画まとめ'!$E$1:$I$202,$I91,FALSE)</f>
        <v>0</v>
      </c>
      <c r="G91" s="301">
        <f t="shared" si="30"/>
        <v>1.0416666666666666E-2</v>
      </c>
      <c r="H91" s="287">
        <v>1.0416666666666666E-2</v>
      </c>
      <c r="I91" s="281">
        <v>58</v>
      </c>
      <c r="K91" s="300" t="e">
        <f>HLOOKUP(K$78,'＜表示→コピペ＞活動計画まとめ'!$E$1:$I$202,$D91,FALSE)</f>
        <v>#N/A</v>
      </c>
      <c r="L91" s="294" t="e">
        <f>HLOOKUP(K$78,'＜表示→コピペ＞活動計画まとめ'!$E$1:$I$202,$I91,FALSE)</f>
        <v>#N/A</v>
      </c>
      <c r="M91" s="301" t="e">
        <f t="shared" si="31"/>
        <v>#N/A</v>
      </c>
      <c r="N91" s="287">
        <v>1.0416666666666666E-2</v>
      </c>
      <c r="P91" s="288"/>
      <c r="Q91" s="300">
        <f>HLOOKUP(Q$78,'＜表示→コピペ＞活動計画まとめ'!$E$1:$I$202,$D91,FALSE)</f>
        <v>0</v>
      </c>
      <c r="R91" s="294">
        <f>HLOOKUP(Q$78,'＜表示→コピペ＞活動計画まとめ'!$E$1:$I$202,$I91,FALSE)</f>
        <v>0</v>
      </c>
      <c r="S91" s="301">
        <f t="shared" si="32"/>
        <v>1.0416666666666666E-2</v>
      </c>
      <c r="T91" s="287">
        <v>1.0416666666666666E-2</v>
      </c>
      <c r="U91" s="283"/>
      <c r="W91" s="300">
        <f>HLOOKUP(W$78,'＜表示→コピペ＞活動計画まとめ'!$E$1:$I$202,$D91,FALSE)</f>
        <v>0</v>
      </c>
      <c r="X91" s="294">
        <f>HLOOKUP(W$78,'＜表示→コピペ＞活動計画まとめ'!$E$1:$I$202,$I91,FALSE)</f>
        <v>0</v>
      </c>
      <c r="Y91" s="301">
        <f t="shared" si="33"/>
        <v>1.0416666666666666E-2</v>
      </c>
      <c r="Z91" s="287">
        <v>1.0416666666666666E-2</v>
      </c>
      <c r="AA91" s="283"/>
      <c r="AC91" s="300">
        <f>HLOOKUP(AC$78,'＜表示→コピペ＞活動計画まとめ'!$E$1:$I$202,$D91,FALSE)</f>
        <v>0</v>
      </c>
      <c r="AD91" s="294">
        <f>HLOOKUP(AC$78,'＜表示→コピペ＞活動計画まとめ'!$E$1:$I$202,$I91,FALSE)</f>
        <v>0</v>
      </c>
      <c r="AE91" s="301">
        <f t="shared" si="34"/>
        <v>1.0416666666666666E-2</v>
      </c>
      <c r="AF91" s="287">
        <v>1.0416666666666666E-2</v>
      </c>
    </row>
    <row r="92" spans="1:32" s="281" customFormat="1" ht="28.5" customHeight="1">
      <c r="A92" s="907"/>
      <c r="B92" s="866"/>
      <c r="C92" s="216" t="s">
        <v>1</v>
      </c>
      <c r="D92" s="281">
        <v>16</v>
      </c>
      <c r="E92" s="300">
        <f>HLOOKUP(E$78,'＜表示→コピペ＞活動計画まとめ'!$E$1:$I$202,$D92,FALSE)</f>
        <v>0</v>
      </c>
      <c r="F92" s="294">
        <f>HLOOKUP(E$78,'＜表示→コピペ＞活動計画まとめ'!$E$1:$I$202,$I92,FALSE)</f>
        <v>0</v>
      </c>
      <c r="G92" s="301">
        <f t="shared" si="30"/>
        <v>1.0416666666666666E-2</v>
      </c>
      <c r="H92" s="287">
        <v>1.0416666666666666E-2</v>
      </c>
      <c r="I92" s="281">
        <v>59</v>
      </c>
      <c r="K92" s="300" t="e">
        <f>HLOOKUP(K$78,'＜表示→コピペ＞活動計画まとめ'!$E$1:$I$202,$D92,FALSE)</f>
        <v>#N/A</v>
      </c>
      <c r="L92" s="294" t="e">
        <f>HLOOKUP(K$78,'＜表示→コピペ＞活動計画まとめ'!$E$1:$I$202,$I92,FALSE)</f>
        <v>#N/A</v>
      </c>
      <c r="M92" s="301" t="e">
        <f t="shared" si="31"/>
        <v>#N/A</v>
      </c>
      <c r="N92" s="287">
        <v>1.0416666666666666E-2</v>
      </c>
      <c r="P92" s="288"/>
      <c r="Q92" s="300">
        <f>HLOOKUP(Q$78,'＜表示→コピペ＞活動計画まとめ'!$E$1:$I$202,$D92,FALSE)</f>
        <v>0</v>
      </c>
      <c r="R92" s="294">
        <f>HLOOKUP(Q$78,'＜表示→コピペ＞活動計画まとめ'!$E$1:$I$202,$I92,FALSE)</f>
        <v>0</v>
      </c>
      <c r="S92" s="301">
        <f t="shared" si="32"/>
        <v>1.0416666666666666E-2</v>
      </c>
      <c r="T92" s="287">
        <v>1.0416666666666666E-2</v>
      </c>
      <c r="U92" s="283"/>
      <c r="W92" s="300">
        <f>HLOOKUP(W$78,'＜表示→コピペ＞活動計画まとめ'!$E$1:$I$202,$D92,FALSE)</f>
        <v>0</v>
      </c>
      <c r="X92" s="294">
        <f>HLOOKUP(W$78,'＜表示→コピペ＞活動計画まとめ'!$E$1:$I$202,$I92,FALSE)</f>
        <v>0</v>
      </c>
      <c r="Y92" s="301">
        <f t="shared" si="33"/>
        <v>1.0416666666666666E-2</v>
      </c>
      <c r="Z92" s="287">
        <v>1.0416666666666666E-2</v>
      </c>
      <c r="AA92" s="283"/>
      <c r="AC92" s="300">
        <f>HLOOKUP(AC$78,'＜表示→コピペ＞活動計画まとめ'!$E$1:$I$202,$D92,FALSE)</f>
        <v>0</v>
      </c>
      <c r="AD92" s="294">
        <f>HLOOKUP(AC$78,'＜表示→コピペ＞活動計画まとめ'!$E$1:$I$202,$I92,FALSE)</f>
        <v>0</v>
      </c>
      <c r="AE92" s="301">
        <f t="shared" si="34"/>
        <v>1.0416666666666666E-2</v>
      </c>
      <c r="AF92" s="287">
        <v>1.0416666666666666E-2</v>
      </c>
    </row>
    <row r="93" spans="1:32" s="281" customFormat="1" ht="28.5" customHeight="1" thickBot="1">
      <c r="A93" s="907"/>
      <c r="B93" s="23" t="s">
        <v>299</v>
      </c>
      <c r="C93" s="216" t="s">
        <v>315</v>
      </c>
      <c r="D93" s="281">
        <v>17</v>
      </c>
      <c r="E93" s="302">
        <f>HLOOKUP(E$78,'＜表示→コピペ＞活動計画まとめ'!$E$1:$I$202,$D93,FALSE)</f>
        <v>0</v>
      </c>
      <c r="F93" s="303">
        <f>HLOOKUP(E$78,'＜表示→コピペ＞活動計画まとめ'!$E$1:$I$202,$I93,FALSE)</f>
        <v>0</v>
      </c>
      <c r="G93" s="304">
        <f t="shared" si="30"/>
        <v>2.0833333333333332E-2</v>
      </c>
      <c r="H93" s="287">
        <v>2.0833333333333332E-2</v>
      </c>
      <c r="I93" s="281">
        <v>60</v>
      </c>
      <c r="K93" s="302" t="e">
        <f>HLOOKUP(K$78,'＜表示→コピペ＞活動計画まとめ'!$E$1:$I$202,$D93,FALSE)</f>
        <v>#N/A</v>
      </c>
      <c r="L93" s="303" t="e">
        <f>HLOOKUP(K$78,'＜表示→コピペ＞活動計画まとめ'!$E$1:$I$202,$I93,FALSE)</f>
        <v>#N/A</v>
      </c>
      <c r="M93" s="304" t="e">
        <f t="shared" si="31"/>
        <v>#N/A</v>
      </c>
      <c r="N93" s="287">
        <v>2.0833333333333332E-2</v>
      </c>
      <c r="P93" s="288"/>
      <c r="Q93" s="302">
        <f>HLOOKUP(Q$78,'＜表示→コピペ＞活動計画まとめ'!$E$1:$I$202,$D93,FALSE)</f>
        <v>0</v>
      </c>
      <c r="R93" s="303">
        <f>HLOOKUP(Q$78,'＜表示→コピペ＞活動計画まとめ'!$E$1:$I$202,$I93,FALSE)</f>
        <v>0</v>
      </c>
      <c r="S93" s="304">
        <f t="shared" si="32"/>
        <v>2.0833333333333332E-2</v>
      </c>
      <c r="T93" s="287">
        <v>2.0833333333333332E-2</v>
      </c>
      <c r="U93" s="283"/>
      <c r="W93" s="302">
        <f>HLOOKUP(W$78,'＜表示→コピペ＞活動計画まとめ'!$E$1:$I$202,$D93,FALSE)</f>
        <v>0</v>
      </c>
      <c r="X93" s="303">
        <f>HLOOKUP(W$78,'＜表示→コピペ＞活動計画まとめ'!$E$1:$I$202,$I93,FALSE)</f>
        <v>0</v>
      </c>
      <c r="Y93" s="304">
        <f t="shared" si="33"/>
        <v>2.0833333333333332E-2</v>
      </c>
      <c r="Z93" s="287">
        <v>2.0833333333333332E-2</v>
      </c>
      <c r="AA93" s="283"/>
      <c r="AC93" s="302">
        <f>HLOOKUP(AC$78,'＜表示→コピペ＞活動計画まとめ'!$E$1:$I$202,$D93,FALSE)</f>
        <v>0</v>
      </c>
      <c r="AD93" s="303">
        <f>HLOOKUP(AC$78,'＜表示→コピペ＞活動計画まとめ'!$E$1:$I$202,$I93,FALSE)</f>
        <v>0</v>
      </c>
      <c r="AE93" s="304">
        <f t="shared" si="34"/>
        <v>2.0833333333333332E-2</v>
      </c>
      <c r="AF93" s="287">
        <v>2.0833333333333332E-2</v>
      </c>
    </row>
    <row r="94" spans="1:32" s="281" customFormat="1" ht="28.5" customHeight="1">
      <c r="A94" s="907"/>
      <c r="B94" s="23" t="s">
        <v>112</v>
      </c>
      <c r="C94" s="216" t="s">
        <v>61</v>
      </c>
      <c r="D94" s="281">
        <v>18</v>
      </c>
      <c r="E94" s="297" t="str">
        <f>HLOOKUP(E$78,'＜表示→コピペ＞活動計画まとめ'!$E$1:$I$202,$D94,FALSE)</f>
        <v xml:space="preserve">集会・会議  </v>
      </c>
      <c r="F94" s="298">
        <f>HLOOKUP(E$78,'＜表示→コピペ＞活動計画まとめ'!$E$1:$I$202,$I94,FALSE)</f>
        <v>0</v>
      </c>
      <c r="G94" s="299">
        <f>IF(F94="",H94,F94+H94)</f>
        <v>1.0416666666666666E-2</v>
      </c>
      <c r="H94" s="287">
        <v>1.0416666666666666E-2</v>
      </c>
      <c r="I94" s="281">
        <v>61</v>
      </c>
      <c r="K94" s="297" t="e">
        <f>HLOOKUP(K$78,'＜表示→コピペ＞活動計画まとめ'!$E$1:$I$202,$D94,FALSE)</f>
        <v>#N/A</v>
      </c>
      <c r="L94" s="298" t="e">
        <f>HLOOKUP(K$78,'＜表示→コピペ＞活動計画まとめ'!$E$1:$I$202,$I94,FALSE)</f>
        <v>#N/A</v>
      </c>
      <c r="M94" s="299" t="e">
        <f>IF(L94="",N94,L94+N94)</f>
        <v>#N/A</v>
      </c>
      <c r="N94" s="287">
        <v>1.0416666666666666E-2</v>
      </c>
      <c r="P94" s="288"/>
      <c r="Q94" s="297" t="str">
        <f>HLOOKUP(Q$78,'＜表示→コピペ＞活動計画まとめ'!$E$1:$I$202,$D94,FALSE)</f>
        <v xml:space="preserve">集会・会議  </v>
      </c>
      <c r="R94" s="298">
        <f>HLOOKUP(Q$78,'＜表示→コピペ＞活動計画まとめ'!$E$1:$I$202,$I94,FALSE)</f>
        <v>0</v>
      </c>
      <c r="S94" s="299">
        <f>IF(R94="",T94,R94+T94)</f>
        <v>1.0416666666666666E-2</v>
      </c>
      <c r="T94" s="287">
        <v>1.0416666666666666E-2</v>
      </c>
      <c r="U94" s="283"/>
      <c r="W94" s="297" t="str">
        <f>HLOOKUP(W$78,'＜表示→コピペ＞活動計画まとめ'!$E$1:$I$202,$D94,FALSE)</f>
        <v xml:space="preserve">集会・会議  </v>
      </c>
      <c r="X94" s="298">
        <f>HLOOKUP(W$78,'＜表示→コピペ＞活動計画まとめ'!$E$1:$I$202,$I94,FALSE)</f>
        <v>0</v>
      </c>
      <c r="Y94" s="299">
        <f>IF(X94="",Z94,X94+Z94)</f>
        <v>1.0416666666666666E-2</v>
      </c>
      <c r="Z94" s="287">
        <v>1.0416666666666666E-2</v>
      </c>
      <c r="AA94" s="283"/>
      <c r="AC94" s="297" t="str">
        <f>HLOOKUP(AC$78,'＜表示→コピペ＞活動計画まとめ'!$E$1:$I$202,$D94,FALSE)</f>
        <v xml:space="preserve">集会・会議  </v>
      </c>
      <c r="AD94" s="298">
        <f>HLOOKUP(AC$78,'＜表示→コピペ＞活動計画まとめ'!$E$1:$I$202,$I94,FALSE)</f>
        <v>0</v>
      </c>
      <c r="AE94" s="299">
        <f>IF(AD94="",AF94,AD94+AF94)</f>
        <v>1.0416666666666666E-2</v>
      </c>
      <c r="AF94" s="287">
        <v>1.0416666666666666E-2</v>
      </c>
    </row>
    <row r="95" spans="1:32" s="281" customFormat="1" ht="28.5" customHeight="1">
      <c r="A95" s="907"/>
      <c r="B95" s="227" t="s">
        <v>55</v>
      </c>
      <c r="C95" s="216" t="s">
        <v>310</v>
      </c>
      <c r="D95" s="281">
        <v>19</v>
      </c>
      <c r="E95" s="300" t="str">
        <f>HLOOKUP(E$78,'＜表示→コピペ＞活動計画まとめ'!$E$1:$I$202,$D95,FALSE)</f>
        <v>入浴　</v>
      </c>
      <c r="F95" s="294">
        <f>HLOOKUP(E$78,'＜表示→コピペ＞活動計画まとめ'!$E$1:$I$202,$I95,FALSE)</f>
        <v>0</v>
      </c>
      <c r="G95" s="301">
        <f>IF(F125=0,F95+H95,F125)</f>
        <v>8.3333333333333329E-2</v>
      </c>
      <c r="H95" s="287">
        <v>8.3333333333333329E-2</v>
      </c>
      <c r="I95" s="281">
        <v>62</v>
      </c>
      <c r="K95" s="300" t="e">
        <f>HLOOKUP(K$78,'＜表示→コピペ＞活動計画まとめ'!$E$1:$I$202,$D95,FALSE)</f>
        <v>#N/A</v>
      </c>
      <c r="L95" s="294" t="e">
        <f>HLOOKUP(K$78,'＜表示→コピペ＞活動計画まとめ'!$E$1:$I$202,$I95,FALSE)</f>
        <v>#N/A</v>
      </c>
      <c r="M95" s="301" t="e">
        <f>IF(L125=0,L95+N95,L125)</f>
        <v>#N/A</v>
      </c>
      <c r="N95" s="287">
        <v>8.3333333333333329E-2</v>
      </c>
      <c r="P95" s="288"/>
      <c r="Q95" s="300" t="str">
        <f>HLOOKUP(Q$78,'＜表示→コピペ＞活動計画まとめ'!$E$1:$I$202,$D95,FALSE)</f>
        <v>入浴　</v>
      </c>
      <c r="R95" s="294">
        <f>HLOOKUP(Q$78,'＜表示→コピペ＞活動計画まとめ'!$E$1:$I$202,$I95,FALSE)</f>
        <v>0</v>
      </c>
      <c r="S95" s="301">
        <f>IF(R125=0,R95+T95,R125)</f>
        <v>8.3333333333333329E-2</v>
      </c>
      <c r="T95" s="287">
        <v>8.3333333333333329E-2</v>
      </c>
      <c r="U95" s="283"/>
      <c r="W95" s="300" t="str">
        <f>HLOOKUP(W$78,'＜表示→コピペ＞活動計画まとめ'!$E$1:$I$202,$D95,FALSE)</f>
        <v>入浴　</v>
      </c>
      <c r="X95" s="294">
        <f>HLOOKUP(W$78,'＜表示→コピペ＞活動計画まとめ'!$E$1:$I$202,$I95,FALSE)</f>
        <v>0</v>
      </c>
      <c r="Y95" s="301">
        <f>IF(X125=0,X95+Z95,X125)</f>
        <v>8.3333333333333329E-2</v>
      </c>
      <c r="Z95" s="287">
        <v>8.3333333333333329E-2</v>
      </c>
      <c r="AA95" s="283"/>
      <c r="AC95" s="300" t="str">
        <f>HLOOKUP(AC$78,'＜表示→コピペ＞活動計画まとめ'!$E$1:$I$202,$D95,FALSE)</f>
        <v>入浴　</v>
      </c>
      <c r="AD95" s="294">
        <f>HLOOKUP(AC$78,'＜表示→コピペ＞活動計画まとめ'!$E$1:$I$202,$I95,FALSE)</f>
        <v>0</v>
      </c>
      <c r="AE95" s="301">
        <f>IF(AD125=0,AD95+AF95,AD125)</f>
        <v>8.3333333333333329E-2</v>
      </c>
      <c r="AF95" s="287">
        <v>8.3333333333333329E-2</v>
      </c>
    </row>
    <row r="96" spans="1:32" s="281" customFormat="1" ht="28.5" customHeight="1">
      <c r="A96" s="907"/>
      <c r="B96" s="866" t="s">
        <v>305</v>
      </c>
      <c r="C96" s="216" t="s">
        <v>72</v>
      </c>
      <c r="D96" s="281">
        <v>20</v>
      </c>
      <c r="E96" s="300">
        <f>HLOOKUP(E$78,'＜表示→コピペ＞活動計画まとめ'!$E$1:$I$202,$D96,FALSE)</f>
        <v>0</v>
      </c>
      <c r="F96" s="294">
        <f>HLOOKUP(E$78,'＜表示→コピペ＞活動計画まとめ'!$E$1:$I$202,$I96,FALSE)</f>
        <v>0</v>
      </c>
      <c r="G96" s="301">
        <f t="shared" si="30"/>
        <v>1.0416666666666666E-2</v>
      </c>
      <c r="H96" s="287">
        <v>1.0416666666666666E-2</v>
      </c>
      <c r="I96" s="281">
        <v>63</v>
      </c>
      <c r="K96" s="300" t="e">
        <f>HLOOKUP(K$78,'＜表示→コピペ＞活動計画まとめ'!$E$1:$I$202,$D96,FALSE)</f>
        <v>#N/A</v>
      </c>
      <c r="L96" s="294" t="e">
        <f>HLOOKUP(K$78,'＜表示→コピペ＞活動計画まとめ'!$E$1:$I$202,$I96,FALSE)</f>
        <v>#N/A</v>
      </c>
      <c r="M96" s="301" t="e">
        <f t="shared" si="31"/>
        <v>#N/A</v>
      </c>
      <c r="N96" s="287">
        <v>1.0416666666666666E-2</v>
      </c>
      <c r="P96" s="288"/>
      <c r="Q96" s="300" t="str">
        <f>HLOOKUP(Q$78,'＜表示→コピペ＞活動計画まとめ'!$E$1:$I$202,$D96,FALSE)</f>
        <v>起床</v>
      </c>
      <c r="R96" s="294">
        <f>HLOOKUP(Q$78,'＜表示→コピペ＞活動計画まとめ'!$E$1:$I$202,$I96,FALSE)</f>
        <v>0.25</v>
      </c>
      <c r="S96" s="301">
        <f t="shared" si="32"/>
        <v>0.26041666666666669</v>
      </c>
      <c r="T96" s="287">
        <v>1.0416666666666666E-2</v>
      </c>
      <c r="U96" s="283"/>
      <c r="W96" s="300" t="str">
        <f>HLOOKUP(W$78,'＜表示→コピペ＞活動計画まとめ'!$E$1:$I$202,$D96,FALSE)</f>
        <v>起床</v>
      </c>
      <c r="X96" s="294">
        <f>HLOOKUP(W$78,'＜表示→コピペ＞活動計画まとめ'!$E$1:$I$202,$I96,FALSE)</f>
        <v>0.25</v>
      </c>
      <c r="Y96" s="301">
        <f t="shared" si="33"/>
        <v>0.26041666666666669</v>
      </c>
      <c r="Z96" s="287">
        <v>1.0416666666666666E-2</v>
      </c>
      <c r="AA96" s="283"/>
      <c r="AC96" s="300" t="str">
        <f>HLOOKUP(AC$78,'＜表示→コピペ＞活動計画まとめ'!$E$1:$I$202,$D96,FALSE)</f>
        <v>起床</v>
      </c>
      <c r="AD96" s="294">
        <f>HLOOKUP(AC$78,'＜表示→コピペ＞活動計画まとめ'!$E$1:$I$202,$I96,FALSE)</f>
        <v>0.25</v>
      </c>
      <c r="AE96" s="301">
        <f t="shared" si="34"/>
        <v>0.26041666666666669</v>
      </c>
      <c r="AF96" s="287">
        <v>1.0416666666666666E-2</v>
      </c>
    </row>
    <row r="97" spans="1:32" s="281" customFormat="1" ht="28.5" customHeight="1" thickBot="1">
      <c r="A97" s="907"/>
      <c r="B97" s="866"/>
      <c r="C97" s="216" t="s">
        <v>71</v>
      </c>
      <c r="D97" s="281">
        <v>21</v>
      </c>
      <c r="E97" s="345" t="str">
        <f>HLOOKUP(E$78,'＜表示→コピペ＞活動計画まとめ'!$E$1:$I$202,$D97,FALSE)</f>
        <v>消灯</v>
      </c>
      <c r="F97" s="343">
        <f>HLOOKUP(E$78,'＜表示→コピペ＞活動計画まとめ'!$E$1:$I$202,$I97,FALSE)</f>
        <v>0.95833333333333337</v>
      </c>
      <c r="G97" s="344">
        <f t="shared" si="30"/>
        <v>0.96875</v>
      </c>
      <c r="H97" s="287">
        <v>1.0416666666666666E-2</v>
      </c>
      <c r="I97" s="281">
        <v>64</v>
      </c>
      <c r="K97" s="345" t="e">
        <f>HLOOKUP(K$78,'＜表示→コピペ＞活動計画まとめ'!$E$1:$I$202,$D97,FALSE)</f>
        <v>#N/A</v>
      </c>
      <c r="L97" s="343" t="e">
        <f>HLOOKUP(K$78,'＜表示→コピペ＞活動計画まとめ'!$E$1:$I$202,$I97,FALSE)</f>
        <v>#N/A</v>
      </c>
      <c r="M97" s="344" t="e">
        <f t="shared" si="31"/>
        <v>#N/A</v>
      </c>
      <c r="N97" s="287">
        <v>1.0416666666666666E-2</v>
      </c>
      <c r="P97" s="288"/>
      <c r="Q97" s="345" t="str">
        <f>HLOOKUP(Q$78,'＜表示→コピペ＞活動計画まとめ'!$E$1:$I$202,$D97,FALSE)</f>
        <v>消灯</v>
      </c>
      <c r="R97" s="343">
        <f>HLOOKUP(Q$78,'＜表示→コピペ＞活動計画まとめ'!$E$1:$I$202,$I97,FALSE)</f>
        <v>0.95833333333333337</v>
      </c>
      <c r="S97" s="344">
        <f t="shared" si="32"/>
        <v>0.96875</v>
      </c>
      <c r="T97" s="287">
        <v>1.0416666666666666E-2</v>
      </c>
      <c r="U97" s="283"/>
      <c r="W97" s="345" t="str">
        <f>HLOOKUP(W$78,'＜表示→コピペ＞活動計画まとめ'!$E$1:$I$202,$D97,FALSE)</f>
        <v>消灯</v>
      </c>
      <c r="X97" s="343">
        <f>HLOOKUP(W$78,'＜表示→コピペ＞活動計画まとめ'!$E$1:$I$202,$I97,FALSE)</f>
        <v>0.95833333333333337</v>
      </c>
      <c r="Y97" s="344">
        <f t="shared" si="33"/>
        <v>0.96875</v>
      </c>
      <c r="Z97" s="287">
        <v>1.0416666666666666E-2</v>
      </c>
      <c r="AA97" s="283"/>
      <c r="AC97" s="345" t="str">
        <f>HLOOKUP(AC$78,'＜表示→コピペ＞活動計画まとめ'!$E$1:$I$202,$D97,FALSE)</f>
        <v>消灯</v>
      </c>
      <c r="AD97" s="343">
        <f>HLOOKUP(AC$78,'＜表示→コピペ＞活動計画まとめ'!$E$1:$I$202,$I97,FALSE)</f>
        <v>0.95833333333333337</v>
      </c>
      <c r="AE97" s="344">
        <f t="shared" si="34"/>
        <v>0.96875</v>
      </c>
      <c r="AF97" s="287">
        <v>1.0416666666666666E-2</v>
      </c>
    </row>
    <row r="98" spans="1:32" s="281" customFormat="1" ht="28.5" customHeight="1">
      <c r="A98" s="907"/>
      <c r="B98" s="866" t="s">
        <v>291</v>
      </c>
      <c r="C98" s="216" t="s">
        <v>293</v>
      </c>
      <c r="D98" s="281">
        <v>22</v>
      </c>
      <c r="E98" s="297" t="str">
        <f>HLOOKUP(E$78,'＜表示→コピペ＞活動計画まとめ'!$E$1:$I$202,$D98,FALSE)</f>
        <v/>
      </c>
      <c r="F98" s="298">
        <f>HLOOKUP(E$78,'＜表示→コピペ＞活動計画まとめ'!$E$1:$I$202,$I98,FALSE)</f>
        <v>0</v>
      </c>
      <c r="G98" s="299">
        <f t="shared" si="30"/>
        <v>0.125</v>
      </c>
      <c r="H98" s="287">
        <v>0.125</v>
      </c>
      <c r="I98" s="281">
        <v>65</v>
      </c>
      <c r="K98" s="297" t="e">
        <f>HLOOKUP(K$78,'＜表示→コピペ＞活動計画まとめ'!$E$1:$I$202,$D98,FALSE)</f>
        <v>#N/A</v>
      </c>
      <c r="L98" s="298" t="e">
        <f>HLOOKUP(K$78,'＜表示→コピペ＞活動計画まとめ'!$E$1:$I$202,$I98,FALSE)</f>
        <v>#N/A</v>
      </c>
      <c r="M98" s="299" t="e">
        <f t="shared" si="31"/>
        <v>#N/A</v>
      </c>
      <c r="N98" s="287">
        <v>0.125</v>
      </c>
      <c r="P98" s="288"/>
      <c r="Q98" s="297" t="str">
        <f>HLOOKUP(Q$78,'＜表示→コピペ＞活動計画まとめ'!$E$1:$I$202,$D98,FALSE)</f>
        <v xml:space="preserve">カレーづくりセット  </v>
      </c>
      <c r="R98" s="298" t="str">
        <f>HLOOKUP(Q$78,'＜表示→コピペ＞活動計画まとめ'!$E$1:$I$202,$I98,FALSE)</f>
        <v/>
      </c>
      <c r="S98" s="299">
        <f t="shared" si="32"/>
        <v>0.125</v>
      </c>
      <c r="T98" s="287">
        <v>0.125</v>
      </c>
      <c r="U98" s="283"/>
      <c r="W98" s="297" t="str">
        <f>HLOOKUP(W$78,'＜表示→コピペ＞活動計画まとめ'!$E$1:$I$202,$D98,FALSE)</f>
        <v xml:space="preserve">カレーづくりセット  </v>
      </c>
      <c r="X98" s="298" t="str">
        <f>HLOOKUP(W$78,'＜表示→コピペ＞活動計画まとめ'!$E$1:$I$202,$I98,FALSE)</f>
        <v/>
      </c>
      <c r="Y98" s="299">
        <f t="shared" si="33"/>
        <v>0.125</v>
      </c>
      <c r="Z98" s="287">
        <v>0.125</v>
      </c>
      <c r="AA98" s="283"/>
      <c r="AC98" s="297" t="str">
        <f>HLOOKUP(AC$78,'＜表示→コピペ＞活動計画まとめ'!$E$1:$I$202,$D98,FALSE)</f>
        <v xml:space="preserve">カレーづくりセット  </v>
      </c>
      <c r="AD98" s="298" t="str">
        <f>HLOOKUP(AC$78,'＜表示→コピペ＞活動計画まとめ'!$E$1:$I$202,$I98,FALSE)</f>
        <v/>
      </c>
      <c r="AE98" s="299">
        <f t="shared" si="34"/>
        <v>0.125</v>
      </c>
      <c r="AF98" s="287">
        <v>0.125</v>
      </c>
    </row>
    <row r="99" spans="1:32" s="281" customFormat="1" ht="28.5" customHeight="1">
      <c r="A99" s="907"/>
      <c r="B99" s="866"/>
      <c r="C99" s="216"/>
      <c r="D99" s="281">
        <v>23</v>
      </c>
      <c r="E99" s="300" t="str">
        <f>HLOOKUP(E$78,'＜表示→コピペ＞活動計画まとめ'!$E$1:$I$202,$D99,FALSE)</f>
        <v/>
      </c>
      <c r="F99" s="294">
        <f>HLOOKUP(E$78,'＜表示→コピペ＞活動計画まとめ'!$E$1:$I$202,$I99,FALSE)</f>
        <v>0</v>
      </c>
      <c r="G99" s="301">
        <f t="shared" si="30"/>
        <v>0.125</v>
      </c>
      <c r="H99" s="287">
        <v>0.125</v>
      </c>
      <c r="I99" s="281">
        <v>66</v>
      </c>
      <c r="K99" s="300" t="e">
        <f>HLOOKUP(K$78,'＜表示→コピペ＞活動計画まとめ'!$E$1:$I$202,$D99,FALSE)</f>
        <v>#N/A</v>
      </c>
      <c r="L99" s="294" t="e">
        <f>HLOOKUP(K$78,'＜表示→コピペ＞活動計画まとめ'!$E$1:$I$202,$I99,FALSE)</f>
        <v>#N/A</v>
      </c>
      <c r="M99" s="301" t="e">
        <f t="shared" si="31"/>
        <v>#N/A</v>
      </c>
      <c r="N99" s="287">
        <v>0.125</v>
      </c>
      <c r="P99" s="288"/>
      <c r="Q99" s="300" t="str">
        <f>HLOOKUP(Q$78,'＜表示→コピペ＞活動計画まとめ'!$E$1:$I$202,$D99,FALSE)</f>
        <v xml:space="preserve">ピザづくりセット  </v>
      </c>
      <c r="R99" s="294" t="str">
        <f>HLOOKUP(Q$78,'＜表示→コピペ＞活動計画まとめ'!$E$1:$I$202,$I99,FALSE)</f>
        <v/>
      </c>
      <c r="S99" s="301">
        <f t="shared" si="32"/>
        <v>0.125</v>
      </c>
      <c r="T99" s="287">
        <v>0.125</v>
      </c>
      <c r="U99" s="283"/>
      <c r="W99" s="300" t="str">
        <f>HLOOKUP(W$78,'＜表示→コピペ＞活動計画まとめ'!$E$1:$I$202,$D99,FALSE)</f>
        <v xml:space="preserve">ピザづくりセット  </v>
      </c>
      <c r="X99" s="294" t="str">
        <f>HLOOKUP(W$78,'＜表示→コピペ＞活動計画まとめ'!$E$1:$I$202,$I99,FALSE)</f>
        <v/>
      </c>
      <c r="Y99" s="301">
        <f t="shared" si="33"/>
        <v>0.125</v>
      </c>
      <c r="Z99" s="287">
        <v>0.125</v>
      </c>
      <c r="AA99" s="283"/>
      <c r="AC99" s="300" t="str">
        <f>HLOOKUP(AC$78,'＜表示→コピペ＞活動計画まとめ'!$E$1:$I$202,$D99,FALSE)</f>
        <v xml:space="preserve">ピザづくりセット  </v>
      </c>
      <c r="AD99" s="294" t="str">
        <f>HLOOKUP(AC$78,'＜表示→コピペ＞活動計画まとめ'!$E$1:$I$202,$I99,FALSE)</f>
        <v/>
      </c>
      <c r="AE99" s="301">
        <f t="shared" si="34"/>
        <v>0.125</v>
      </c>
      <c r="AF99" s="287">
        <v>0.125</v>
      </c>
    </row>
    <row r="100" spans="1:32" s="281" customFormat="1" ht="28.5" customHeight="1">
      <c r="A100" s="907"/>
      <c r="B100" s="866"/>
      <c r="C100" s="216" t="s">
        <v>292</v>
      </c>
      <c r="D100" s="281">
        <v>24</v>
      </c>
      <c r="E100" s="300" t="str">
        <f>HLOOKUP(E$78,'＜表示→コピペ＞活動計画まとめ'!$E$1:$I$202,$D100,FALSE)</f>
        <v/>
      </c>
      <c r="F100" s="294">
        <f>HLOOKUP(E$78,'＜表示→コピペ＞活動計画まとめ'!$E$1:$I$202,$I100,FALSE)</f>
        <v>0</v>
      </c>
      <c r="G100" s="301">
        <f t="shared" si="30"/>
        <v>0.125</v>
      </c>
      <c r="H100" s="287">
        <v>0.125</v>
      </c>
      <c r="I100" s="281">
        <v>67</v>
      </c>
      <c r="K100" s="300" t="e">
        <f>HLOOKUP(K$78,'＜表示→コピペ＞活動計画まとめ'!$E$1:$I$202,$D100,FALSE)</f>
        <v>#N/A</v>
      </c>
      <c r="L100" s="294" t="e">
        <f>HLOOKUP(K$78,'＜表示→コピペ＞活動計画まとめ'!$E$1:$I$202,$I100,FALSE)</f>
        <v>#N/A</v>
      </c>
      <c r="M100" s="301" t="e">
        <f t="shared" si="31"/>
        <v>#N/A</v>
      </c>
      <c r="N100" s="287">
        <v>0.125</v>
      </c>
      <c r="P100" s="288"/>
      <c r="Q100" s="300" t="str">
        <f>HLOOKUP(Q$78,'＜表示→コピペ＞活動計画まとめ'!$E$1:$I$202,$D100,FALSE)</f>
        <v xml:space="preserve">まんじゅうづくりセット  </v>
      </c>
      <c r="R100" s="294" t="str">
        <f>HLOOKUP(Q$78,'＜表示→コピペ＞活動計画まとめ'!$E$1:$I$202,$I100,FALSE)</f>
        <v/>
      </c>
      <c r="S100" s="301">
        <f t="shared" si="32"/>
        <v>0.125</v>
      </c>
      <c r="T100" s="287">
        <v>0.125</v>
      </c>
      <c r="U100" s="283"/>
      <c r="W100" s="300" t="str">
        <f>HLOOKUP(W$78,'＜表示→コピペ＞活動計画まとめ'!$E$1:$I$202,$D100,FALSE)</f>
        <v xml:space="preserve">まんじゅうづくりセット  </v>
      </c>
      <c r="X100" s="294" t="str">
        <f>HLOOKUP(W$78,'＜表示→コピペ＞活動計画まとめ'!$E$1:$I$202,$I100,FALSE)</f>
        <v/>
      </c>
      <c r="Y100" s="301">
        <f t="shared" si="33"/>
        <v>0.125</v>
      </c>
      <c r="Z100" s="287">
        <v>0.125</v>
      </c>
      <c r="AA100" s="283"/>
      <c r="AC100" s="300" t="str">
        <f>HLOOKUP(AC$78,'＜表示→コピペ＞活動計画まとめ'!$E$1:$I$202,$D100,FALSE)</f>
        <v xml:space="preserve">まんじゅうづくりセット  </v>
      </c>
      <c r="AD100" s="294" t="str">
        <f>HLOOKUP(AC$78,'＜表示→コピペ＞活動計画まとめ'!$E$1:$I$202,$I100,FALSE)</f>
        <v/>
      </c>
      <c r="AE100" s="301">
        <f t="shared" si="34"/>
        <v>0.125</v>
      </c>
      <c r="AF100" s="287">
        <v>0.125</v>
      </c>
    </row>
    <row r="101" spans="1:32" s="281" customFormat="1" ht="28.5" customHeight="1" thickBot="1">
      <c r="A101" s="907"/>
      <c r="B101" s="866"/>
      <c r="C101" s="216" t="s">
        <v>294</v>
      </c>
      <c r="D101" s="281">
        <v>25</v>
      </c>
      <c r="E101" s="302" t="str">
        <f>HLOOKUP(E$78,'＜表示→コピペ＞活動計画まとめ'!$E$1:$I$202,$D101,FALSE)</f>
        <v/>
      </c>
      <c r="F101" s="303">
        <f>HLOOKUP(E$78,'＜表示→コピペ＞活動計画まとめ'!$E$1:$I$202,$I101,FALSE)</f>
        <v>0</v>
      </c>
      <c r="G101" s="304">
        <f t="shared" si="30"/>
        <v>0.125</v>
      </c>
      <c r="H101" s="287">
        <v>0.125</v>
      </c>
      <c r="I101" s="281">
        <v>68</v>
      </c>
      <c r="K101" s="302" t="e">
        <f>HLOOKUP(K$78,'＜表示→コピペ＞活動計画まとめ'!$E$1:$I$202,$D101,FALSE)</f>
        <v>#N/A</v>
      </c>
      <c r="L101" s="303" t="e">
        <f>HLOOKUP(K$78,'＜表示→コピペ＞活動計画まとめ'!$E$1:$I$202,$I101,FALSE)</f>
        <v>#N/A</v>
      </c>
      <c r="M101" s="304" t="e">
        <f t="shared" si="31"/>
        <v>#N/A</v>
      </c>
      <c r="N101" s="287">
        <v>0.125</v>
      </c>
      <c r="P101" s="288"/>
      <c r="Q101" s="302" t="str">
        <f>HLOOKUP(Q$78,'＜表示→コピペ＞活動計画まとめ'!$E$1:$I$202,$D101,FALSE)</f>
        <v xml:space="preserve">うどんづくりセット  </v>
      </c>
      <c r="R101" s="303" t="str">
        <f>HLOOKUP(Q$78,'＜表示→コピペ＞活動計画まとめ'!$E$1:$I$202,$I101,FALSE)</f>
        <v/>
      </c>
      <c r="S101" s="304">
        <f t="shared" si="32"/>
        <v>0.125</v>
      </c>
      <c r="T101" s="287">
        <v>0.125</v>
      </c>
      <c r="U101" s="283"/>
      <c r="W101" s="302" t="str">
        <f>HLOOKUP(W$78,'＜表示→コピペ＞活動計画まとめ'!$E$1:$I$202,$D101,FALSE)</f>
        <v xml:space="preserve">うどんづくりセット  </v>
      </c>
      <c r="X101" s="303" t="str">
        <f>HLOOKUP(W$78,'＜表示→コピペ＞活動計画まとめ'!$E$1:$I$202,$I101,FALSE)</f>
        <v/>
      </c>
      <c r="Y101" s="304">
        <f t="shared" si="33"/>
        <v>0.125</v>
      </c>
      <c r="Z101" s="287">
        <v>0.125</v>
      </c>
      <c r="AA101" s="283"/>
      <c r="AC101" s="302" t="str">
        <f>HLOOKUP(AC$78,'＜表示→コピペ＞活動計画まとめ'!$E$1:$I$202,$D101,FALSE)</f>
        <v xml:space="preserve">うどんづくりセット  </v>
      </c>
      <c r="AD101" s="303" t="str">
        <f>HLOOKUP(AC$78,'＜表示→コピペ＞活動計画まとめ'!$E$1:$I$202,$I101,FALSE)</f>
        <v/>
      </c>
      <c r="AE101" s="304">
        <f t="shared" si="34"/>
        <v>0.125</v>
      </c>
      <c r="AF101" s="287">
        <v>0.125</v>
      </c>
    </row>
    <row r="102" spans="1:32" s="281" customFormat="1" ht="28.5" customHeight="1">
      <c r="A102" s="907"/>
      <c r="B102" s="866" t="s">
        <v>69</v>
      </c>
      <c r="C102" s="216" t="s">
        <v>3</v>
      </c>
      <c r="D102" s="281">
        <v>26</v>
      </c>
      <c r="E102" s="297" t="str">
        <f>HLOOKUP(E$78,'＜表示→コピペ＞活動計画まとめ'!$E$1:$I$202,$D102,FALSE)</f>
        <v/>
      </c>
      <c r="F102" s="298">
        <f>HLOOKUP(E$78,'＜表示→コピペ＞活動計画まとめ'!$E$1:$I$202,$I102,FALSE)</f>
        <v>0</v>
      </c>
      <c r="G102" s="299">
        <f t="shared" si="30"/>
        <v>0.125</v>
      </c>
      <c r="H102" s="287">
        <v>0.125</v>
      </c>
      <c r="I102" s="281">
        <v>69</v>
      </c>
      <c r="K102" s="297" t="e">
        <f>HLOOKUP(K$78,'＜表示→コピペ＞活動計画まとめ'!$E$1:$I$202,$D102,FALSE)</f>
        <v>#N/A</v>
      </c>
      <c r="L102" s="298" t="e">
        <f>HLOOKUP(K$78,'＜表示→コピペ＞活動計画まとめ'!$E$1:$I$202,$I102,FALSE)</f>
        <v>#N/A</v>
      </c>
      <c r="M102" s="299" t="e">
        <f t="shared" si="31"/>
        <v>#N/A</v>
      </c>
      <c r="N102" s="287">
        <v>0.125</v>
      </c>
      <c r="P102" s="288"/>
      <c r="Q102" s="297" t="str">
        <f>HLOOKUP(Q$78,'＜表示→コピペ＞活動計画まとめ'!$E$1:$I$202,$D102,FALSE)</f>
        <v/>
      </c>
      <c r="R102" s="298">
        <f>HLOOKUP(Q$78,'＜表示→コピペ＞活動計画まとめ'!$E$1:$I$202,$I102,FALSE)</f>
        <v>0</v>
      </c>
      <c r="S102" s="299">
        <f t="shared" si="32"/>
        <v>0.125</v>
      </c>
      <c r="T102" s="287">
        <v>0.125</v>
      </c>
      <c r="U102" s="283"/>
      <c r="W102" s="297" t="str">
        <f>HLOOKUP(W$78,'＜表示→コピペ＞活動計画まとめ'!$E$1:$I$202,$D102,FALSE)</f>
        <v/>
      </c>
      <c r="X102" s="298">
        <f>HLOOKUP(W$78,'＜表示→コピペ＞活動計画まとめ'!$E$1:$I$202,$I102,FALSE)</f>
        <v>0</v>
      </c>
      <c r="Y102" s="299">
        <f t="shared" si="33"/>
        <v>0.125</v>
      </c>
      <c r="Z102" s="287">
        <v>0.125</v>
      </c>
      <c r="AA102" s="283"/>
      <c r="AC102" s="297" t="str">
        <f>HLOOKUP(AC$78,'＜表示→コピペ＞活動計画まとめ'!$E$1:$I$202,$D102,FALSE)</f>
        <v/>
      </c>
      <c r="AD102" s="298">
        <f>HLOOKUP(AC$78,'＜表示→コピペ＞活動計画まとめ'!$E$1:$I$202,$I102,FALSE)</f>
        <v>0</v>
      </c>
      <c r="AE102" s="299">
        <f t="shared" si="34"/>
        <v>0.125</v>
      </c>
      <c r="AF102" s="287">
        <v>0.125</v>
      </c>
    </row>
    <row r="103" spans="1:32" s="281" customFormat="1" ht="28.5" customHeight="1">
      <c r="A103" s="907"/>
      <c r="B103" s="866"/>
      <c r="C103" s="216" t="s">
        <v>4</v>
      </c>
      <c r="D103" s="281">
        <v>27</v>
      </c>
      <c r="E103" s="300" t="str">
        <f>HLOOKUP(E$78,'＜表示→コピペ＞活動計画まとめ'!$E$1:$I$202,$D103,FALSE)</f>
        <v/>
      </c>
      <c r="F103" s="294">
        <f>HLOOKUP(E$78,'＜表示→コピペ＞活動計画まとめ'!$E$1:$I$202,$I103,FALSE)</f>
        <v>0</v>
      </c>
      <c r="G103" s="301">
        <f t="shared" si="30"/>
        <v>8.3333333333333329E-2</v>
      </c>
      <c r="H103" s="287">
        <v>8.3333333333333329E-2</v>
      </c>
      <c r="I103" s="281">
        <v>70</v>
      </c>
      <c r="K103" s="300" t="e">
        <f>HLOOKUP(K$78,'＜表示→コピペ＞活動計画まとめ'!$E$1:$I$202,$D103,FALSE)</f>
        <v>#N/A</v>
      </c>
      <c r="L103" s="294" t="e">
        <f>HLOOKUP(K$78,'＜表示→コピペ＞活動計画まとめ'!$E$1:$I$202,$I103,FALSE)</f>
        <v>#N/A</v>
      </c>
      <c r="M103" s="301" t="e">
        <f t="shared" si="31"/>
        <v>#N/A</v>
      </c>
      <c r="N103" s="287">
        <v>8.3333333333333329E-2</v>
      </c>
      <c r="P103" s="288"/>
      <c r="Q103" s="300" t="str">
        <f>HLOOKUP(Q$78,'＜表示→コピペ＞活動計画まとめ'!$E$1:$I$202,$D103,FALSE)</f>
        <v/>
      </c>
      <c r="R103" s="294">
        <f>HLOOKUP(Q$78,'＜表示→コピペ＞活動計画まとめ'!$E$1:$I$202,$I103,FALSE)</f>
        <v>0</v>
      </c>
      <c r="S103" s="301">
        <f t="shared" si="32"/>
        <v>8.3333333333333329E-2</v>
      </c>
      <c r="T103" s="287">
        <v>8.3333333333333329E-2</v>
      </c>
      <c r="U103" s="283"/>
      <c r="W103" s="300" t="str">
        <f>HLOOKUP(W$78,'＜表示→コピペ＞活動計画まとめ'!$E$1:$I$202,$D103,FALSE)</f>
        <v/>
      </c>
      <c r="X103" s="294">
        <f>HLOOKUP(W$78,'＜表示→コピペ＞活動計画まとめ'!$E$1:$I$202,$I103,FALSE)</f>
        <v>0</v>
      </c>
      <c r="Y103" s="301">
        <f t="shared" si="33"/>
        <v>8.3333333333333329E-2</v>
      </c>
      <c r="Z103" s="287">
        <v>8.3333333333333329E-2</v>
      </c>
      <c r="AA103" s="283"/>
      <c r="AC103" s="300" t="str">
        <f>HLOOKUP(AC$78,'＜表示→コピペ＞活動計画まとめ'!$E$1:$I$202,$D103,FALSE)</f>
        <v/>
      </c>
      <c r="AD103" s="294">
        <f>HLOOKUP(AC$78,'＜表示→コピペ＞活動計画まとめ'!$E$1:$I$202,$I103,FALSE)</f>
        <v>0</v>
      </c>
      <c r="AE103" s="301">
        <f t="shared" si="34"/>
        <v>8.3333333333333329E-2</v>
      </c>
      <c r="AF103" s="287">
        <v>8.3333333333333329E-2</v>
      </c>
    </row>
    <row r="104" spans="1:32" s="281" customFormat="1" ht="28.5" customHeight="1">
      <c r="A104" s="907"/>
      <c r="B104" s="866"/>
      <c r="C104" s="216" t="s">
        <v>5</v>
      </c>
      <c r="D104" s="281">
        <v>28</v>
      </c>
      <c r="E104" s="300" t="str">
        <f>HLOOKUP(E$78,'＜表示→コピペ＞活動計画まとめ'!$E$1:$I$202,$D104,FALSE)</f>
        <v/>
      </c>
      <c r="F104" s="294">
        <f>HLOOKUP(E$78,'＜表示→コピペ＞活動計画まとめ'!$E$1:$I$202,$I104,FALSE)</f>
        <v>0</v>
      </c>
      <c r="G104" s="301">
        <f t="shared" si="30"/>
        <v>8.3333333333333329E-2</v>
      </c>
      <c r="H104" s="287">
        <v>8.3333333333333329E-2</v>
      </c>
      <c r="I104" s="281">
        <v>71</v>
      </c>
      <c r="K104" s="300" t="e">
        <f>HLOOKUP(K$78,'＜表示→コピペ＞活動計画まとめ'!$E$1:$I$202,$D104,FALSE)</f>
        <v>#N/A</v>
      </c>
      <c r="L104" s="294" t="e">
        <f>HLOOKUP(K$78,'＜表示→コピペ＞活動計画まとめ'!$E$1:$I$202,$I104,FALSE)</f>
        <v>#N/A</v>
      </c>
      <c r="M104" s="301" t="e">
        <f t="shared" si="31"/>
        <v>#N/A</v>
      </c>
      <c r="N104" s="287">
        <v>8.3333333333333329E-2</v>
      </c>
      <c r="P104" s="288"/>
      <c r="Q104" s="300" t="str">
        <f>HLOOKUP(Q$78,'＜表示→コピペ＞活動計画まとめ'!$E$1:$I$202,$D104,FALSE)</f>
        <v/>
      </c>
      <c r="R104" s="294">
        <f>HLOOKUP(Q$78,'＜表示→コピペ＞活動計画まとめ'!$E$1:$I$202,$I104,FALSE)</f>
        <v>0</v>
      </c>
      <c r="S104" s="301">
        <f t="shared" si="32"/>
        <v>8.3333333333333329E-2</v>
      </c>
      <c r="T104" s="287">
        <v>8.3333333333333329E-2</v>
      </c>
      <c r="U104" s="283"/>
      <c r="W104" s="300" t="str">
        <f>HLOOKUP(W$78,'＜表示→コピペ＞活動計画まとめ'!$E$1:$I$202,$D104,FALSE)</f>
        <v/>
      </c>
      <c r="X104" s="294">
        <f>HLOOKUP(W$78,'＜表示→コピペ＞活動計画まとめ'!$E$1:$I$202,$I104,FALSE)</f>
        <v>0</v>
      </c>
      <c r="Y104" s="301">
        <f t="shared" si="33"/>
        <v>8.3333333333333329E-2</v>
      </c>
      <c r="Z104" s="287">
        <v>8.3333333333333329E-2</v>
      </c>
      <c r="AA104" s="283"/>
      <c r="AC104" s="300" t="str">
        <f>HLOOKUP(AC$78,'＜表示→コピペ＞活動計画まとめ'!$E$1:$I$202,$D104,FALSE)</f>
        <v/>
      </c>
      <c r="AD104" s="294">
        <f>HLOOKUP(AC$78,'＜表示→コピペ＞活動計画まとめ'!$E$1:$I$202,$I104,FALSE)</f>
        <v>0</v>
      </c>
      <c r="AE104" s="301">
        <f t="shared" si="34"/>
        <v>8.3333333333333329E-2</v>
      </c>
      <c r="AF104" s="287">
        <v>8.3333333333333329E-2</v>
      </c>
    </row>
    <row r="105" spans="1:32" s="281" customFormat="1" ht="28.5" customHeight="1">
      <c r="A105" s="907"/>
      <c r="B105" s="866"/>
      <c r="C105" s="216" t="s">
        <v>7</v>
      </c>
      <c r="D105" s="281">
        <v>29</v>
      </c>
      <c r="E105" s="300" t="str">
        <f>HLOOKUP(E$78,'＜表示→コピペ＞活動計画まとめ'!$E$1:$I$202,$D105,FALSE)</f>
        <v/>
      </c>
      <c r="F105" s="294">
        <f>HLOOKUP(E$78,'＜表示→コピペ＞活動計画まとめ'!$E$1:$I$202,$I105,FALSE)</f>
        <v>0</v>
      </c>
      <c r="G105" s="301">
        <f t="shared" si="30"/>
        <v>8.3333333333333329E-2</v>
      </c>
      <c r="H105" s="287">
        <v>8.3333333333333329E-2</v>
      </c>
      <c r="I105" s="281">
        <v>72</v>
      </c>
      <c r="K105" s="300" t="e">
        <f>HLOOKUP(K$78,'＜表示→コピペ＞活動計画まとめ'!$E$1:$I$202,$D105,FALSE)</f>
        <v>#N/A</v>
      </c>
      <c r="L105" s="294" t="e">
        <f>HLOOKUP(K$78,'＜表示→コピペ＞活動計画まとめ'!$E$1:$I$202,$I105,FALSE)</f>
        <v>#N/A</v>
      </c>
      <c r="M105" s="301" t="e">
        <f t="shared" si="31"/>
        <v>#N/A</v>
      </c>
      <c r="N105" s="287">
        <v>8.3333333333333329E-2</v>
      </c>
      <c r="P105" s="288"/>
      <c r="Q105" s="300" t="str">
        <f>HLOOKUP(Q$78,'＜表示→コピペ＞活動計画まとめ'!$E$1:$I$202,$D105,FALSE)</f>
        <v/>
      </c>
      <c r="R105" s="294">
        <f>HLOOKUP(Q$78,'＜表示→コピペ＞活動計画まとめ'!$E$1:$I$202,$I105,FALSE)</f>
        <v>0</v>
      </c>
      <c r="S105" s="301">
        <f t="shared" si="32"/>
        <v>8.3333333333333329E-2</v>
      </c>
      <c r="T105" s="287">
        <v>8.3333333333333329E-2</v>
      </c>
      <c r="U105" s="283"/>
      <c r="W105" s="300" t="str">
        <f>HLOOKUP(W$78,'＜表示→コピペ＞活動計画まとめ'!$E$1:$I$202,$D105,FALSE)</f>
        <v/>
      </c>
      <c r="X105" s="294">
        <f>HLOOKUP(W$78,'＜表示→コピペ＞活動計画まとめ'!$E$1:$I$202,$I105,FALSE)</f>
        <v>0</v>
      </c>
      <c r="Y105" s="301">
        <f t="shared" si="33"/>
        <v>8.3333333333333329E-2</v>
      </c>
      <c r="Z105" s="287">
        <v>8.3333333333333329E-2</v>
      </c>
      <c r="AA105" s="283"/>
      <c r="AC105" s="300" t="str">
        <f>HLOOKUP(AC$78,'＜表示→コピペ＞活動計画まとめ'!$E$1:$I$202,$D105,FALSE)</f>
        <v/>
      </c>
      <c r="AD105" s="294">
        <f>HLOOKUP(AC$78,'＜表示→コピペ＞活動計画まとめ'!$E$1:$I$202,$I105,FALSE)</f>
        <v>0</v>
      </c>
      <c r="AE105" s="301">
        <f t="shared" si="34"/>
        <v>8.3333333333333329E-2</v>
      </c>
      <c r="AF105" s="287">
        <v>8.3333333333333329E-2</v>
      </c>
    </row>
    <row r="106" spans="1:32" s="281" customFormat="1" ht="28.5" customHeight="1">
      <c r="A106" s="907"/>
      <c r="B106" s="866"/>
      <c r="C106" s="216" t="s">
        <v>8</v>
      </c>
      <c r="D106" s="281">
        <v>30</v>
      </c>
      <c r="E106" s="300" t="str">
        <f>HLOOKUP(E$78,'＜表示→コピペ＞活動計画まとめ'!$E$1:$I$202,$D106,FALSE)</f>
        <v/>
      </c>
      <c r="F106" s="294">
        <f>HLOOKUP(E$78,'＜表示→コピペ＞活動計画まとめ'!$E$1:$I$202,$I106,FALSE)</f>
        <v>0</v>
      </c>
      <c r="G106" s="301">
        <f t="shared" si="30"/>
        <v>8.3333333333333329E-2</v>
      </c>
      <c r="H106" s="287">
        <v>8.3333333333333329E-2</v>
      </c>
      <c r="I106" s="281">
        <v>73</v>
      </c>
      <c r="K106" s="300" t="e">
        <f>HLOOKUP(K$78,'＜表示→コピペ＞活動計画まとめ'!$E$1:$I$202,$D106,FALSE)</f>
        <v>#N/A</v>
      </c>
      <c r="L106" s="294" t="e">
        <f>HLOOKUP(K$78,'＜表示→コピペ＞活動計画まとめ'!$E$1:$I$202,$I106,FALSE)</f>
        <v>#N/A</v>
      </c>
      <c r="M106" s="301" t="e">
        <f t="shared" si="31"/>
        <v>#N/A</v>
      </c>
      <c r="N106" s="287">
        <v>8.3333333333333329E-2</v>
      </c>
      <c r="P106" s="288"/>
      <c r="Q106" s="300" t="str">
        <f>HLOOKUP(Q$78,'＜表示→コピペ＞活動計画まとめ'!$E$1:$I$202,$D106,FALSE)</f>
        <v/>
      </c>
      <c r="R106" s="294">
        <f>HLOOKUP(Q$78,'＜表示→コピペ＞活動計画まとめ'!$E$1:$I$202,$I106,FALSE)</f>
        <v>0</v>
      </c>
      <c r="S106" s="301">
        <f t="shared" si="32"/>
        <v>8.3333333333333329E-2</v>
      </c>
      <c r="T106" s="287">
        <v>8.3333333333333329E-2</v>
      </c>
      <c r="U106" s="283"/>
      <c r="W106" s="300" t="str">
        <f>HLOOKUP(W$78,'＜表示→コピペ＞活動計画まとめ'!$E$1:$I$202,$D106,FALSE)</f>
        <v/>
      </c>
      <c r="X106" s="294">
        <f>HLOOKUP(W$78,'＜表示→コピペ＞活動計画まとめ'!$E$1:$I$202,$I106,FALSE)</f>
        <v>0</v>
      </c>
      <c r="Y106" s="301">
        <f t="shared" si="33"/>
        <v>8.3333333333333329E-2</v>
      </c>
      <c r="Z106" s="287">
        <v>8.3333333333333329E-2</v>
      </c>
      <c r="AA106" s="283"/>
      <c r="AC106" s="300" t="str">
        <f>HLOOKUP(AC$78,'＜表示→コピペ＞活動計画まとめ'!$E$1:$I$202,$D106,FALSE)</f>
        <v/>
      </c>
      <c r="AD106" s="294">
        <f>HLOOKUP(AC$78,'＜表示→コピペ＞活動計画まとめ'!$E$1:$I$202,$I106,FALSE)</f>
        <v>0</v>
      </c>
      <c r="AE106" s="301">
        <f t="shared" si="34"/>
        <v>8.3333333333333329E-2</v>
      </c>
      <c r="AF106" s="287">
        <v>8.3333333333333329E-2</v>
      </c>
    </row>
    <row r="107" spans="1:32" s="281" customFormat="1" ht="28.5" customHeight="1">
      <c r="A107" s="907"/>
      <c r="B107" s="866"/>
      <c r="C107" s="216" t="s">
        <v>6</v>
      </c>
      <c r="D107" s="281">
        <v>31</v>
      </c>
      <c r="E107" s="300" t="str">
        <f>HLOOKUP(E$78,'＜表示→コピペ＞活動計画まとめ'!$E$1:$I$202,$D107,FALSE)</f>
        <v/>
      </c>
      <c r="F107" s="294">
        <f>HLOOKUP(E$78,'＜表示→コピペ＞活動計画まとめ'!$E$1:$I$202,$I107,FALSE)</f>
        <v>0</v>
      </c>
      <c r="G107" s="301">
        <f t="shared" si="30"/>
        <v>8.3333333333333329E-2</v>
      </c>
      <c r="H107" s="287">
        <v>8.3333333333333329E-2</v>
      </c>
      <c r="I107" s="281">
        <v>74</v>
      </c>
      <c r="K107" s="300" t="e">
        <f>HLOOKUP(K$78,'＜表示→コピペ＞活動計画まとめ'!$E$1:$I$202,$D107,FALSE)</f>
        <v>#N/A</v>
      </c>
      <c r="L107" s="294" t="e">
        <f>HLOOKUP(K$78,'＜表示→コピペ＞活動計画まとめ'!$E$1:$I$202,$I107,FALSE)</f>
        <v>#N/A</v>
      </c>
      <c r="M107" s="301" t="e">
        <f t="shared" si="31"/>
        <v>#N/A</v>
      </c>
      <c r="N107" s="287">
        <v>8.3333333333333329E-2</v>
      </c>
      <c r="P107" s="288"/>
      <c r="Q107" s="300" t="str">
        <f>HLOOKUP(Q$78,'＜表示→コピペ＞活動計画まとめ'!$E$1:$I$202,$D107,FALSE)</f>
        <v/>
      </c>
      <c r="R107" s="294">
        <f>HLOOKUP(Q$78,'＜表示→コピペ＞活動計画まとめ'!$E$1:$I$202,$I107,FALSE)</f>
        <v>0</v>
      </c>
      <c r="S107" s="301">
        <f t="shared" si="32"/>
        <v>8.3333333333333329E-2</v>
      </c>
      <c r="T107" s="287">
        <v>8.3333333333333329E-2</v>
      </c>
      <c r="U107" s="283"/>
      <c r="W107" s="300" t="str">
        <f>HLOOKUP(W$78,'＜表示→コピペ＞活動計画まとめ'!$E$1:$I$202,$D107,FALSE)</f>
        <v/>
      </c>
      <c r="X107" s="294">
        <f>HLOOKUP(W$78,'＜表示→コピペ＞活動計画まとめ'!$E$1:$I$202,$I107,FALSE)</f>
        <v>0</v>
      </c>
      <c r="Y107" s="301">
        <f t="shared" si="33"/>
        <v>8.3333333333333329E-2</v>
      </c>
      <c r="Z107" s="287">
        <v>8.3333333333333329E-2</v>
      </c>
      <c r="AA107" s="283"/>
      <c r="AC107" s="300" t="str">
        <f>HLOOKUP(AC$78,'＜表示→コピペ＞活動計画まとめ'!$E$1:$I$202,$D107,FALSE)</f>
        <v/>
      </c>
      <c r="AD107" s="294">
        <f>HLOOKUP(AC$78,'＜表示→コピペ＞活動計画まとめ'!$E$1:$I$202,$I107,FALSE)</f>
        <v>0</v>
      </c>
      <c r="AE107" s="301">
        <f t="shared" si="34"/>
        <v>8.3333333333333329E-2</v>
      </c>
      <c r="AF107" s="287">
        <v>8.3333333333333329E-2</v>
      </c>
    </row>
    <row r="108" spans="1:32" s="281" customFormat="1" ht="28.5" customHeight="1" thickBot="1">
      <c r="A108" s="907"/>
      <c r="B108" s="23" t="s">
        <v>19</v>
      </c>
      <c r="C108" s="216" t="s">
        <v>2</v>
      </c>
      <c r="D108" s="281">
        <v>32</v>
      </c>
      <c r="E108" s="302" t="str">
        <f>HLOOKUP(E$78,'＜表示→コピペ＞活動計画まとめ'!$E$1:$I$202,$D108,FALSE)</f>
        <v/>
      </c>
      <c r="F108" s="303">
        <f>HLOOKUP(E$78,'＜表示→コピペ＞活動計画まとめ'!$E$1:$I$202,$I108,FALSE)</f>
        <v>0</v>
      </c>
      <c r="G108" s="304">
        <f t="shared" si="30"/>
        <v>8.3333333333333329E-2</v>
      </c>
      <c r="H108" s="287">
        <v>8.3333333333333329E-2</v>
      </c>
      <c r="I108" s="281">
        <v>75</v>
      </c>
      <c r="K108" s="302" t="e">
        <f>HLOOKUP(K$78,'＜表示→コピペ＞活動計画まとめ'!$E$1:$I$202,$D108,FALSE)</f>
        <v>#N/A</v>
      </c>
      <c r="L108" s="303" t="e">
        <f>HLOOKUP(K$78,'＜表示→コピペ＞活動計画まとめ'!$E$1:$I$202,$I108,FALSE)</f>
        <v>#N/A</v>
      </c>
      <c r="M108" s="304" t="e">
        <f t="shared" si="31"/>
        <v>#N/A</v>
      </c>
      <c r="N108" s="287">
        <v>8.3333333333333329E-2</v>
      </c>
      <c r="P108" s="288"/>
      <c r="Q108" s="302" t="str">
        <f>HLOOKUP(Q$78,'＜表示→コピペ＞活動計画まとめ'!$E$1:$I$202,$D108,FALSE)</f>
        <v/>
      </c>
      <c r="R108" s="303">
        <f>HLOOKUP(Q$78,'＜表示→コピペ＞活動計画まとめ'!$E$1:$I$202,$I108,FALSE)</f>
        <v>0</v>
      </c>
      <c r="S108" s="304">
        <f t="shared" si="32"/>
        <v>8.3333333333333329E-2</v>
      </c>
      <c r="T108" s="287">
        <v>8.3333333333333329E-2</v>
      </c>
      <c r="U108" s="283"/>
      <c r="W108" s="302" t="str">
        <f>HLOOKUP(W$78,'＜表示→コピペ＞活動計画まとめ'!$E$1:$I$202,$D108,FALSE)</f>
        <v/>
      </c>
      <c r="X108" s="303">
        <f>HLOOKUP(W$78,'＜表示→コピペ＞活動計画まとめ'!$E$1:$I$202,$I108,FALSE)</f>
        <v>0</v>
      </c>
      <c r="Y108" s="304">
        <f t="shared" si="33"/>
        <v>8.3333333333333329E-2</v>
      </c>
      <c r="Z108" s="287">
        <v>8.3333333333333329E-2</v>
      </c>
      <c r="AA108" s="283"/>
      <c r="AC108" s="302" t="str">
        <f>HLOOKUP(AC$78,'＜表示→コピペ＞活動計画まとめ'!$E$1:$I$202,$D108,FALSE)</f>
        <v/>
      </c>
      <c r="AD108" s="303">
        <f>HLOOKUP(AC$78,'＜表示→コピペ＞活動計画まとめ'!$E$1:$I$202,$I108,FALSE)</f>
        <v>0</v>
      </c>
      <c r="AE108" s="304">
        <f t="shared" si="34"/>
        <v>8.3333333333333329E-2</v>
      </c>
      <c r="AF108" s="287">
        <v>8.3333333333333329E-2</v>
      </c>
    </row>
    <row r="109" spans="1:32" s="281" customFormat="1" ht="28.5" customHeight="1">
      <c r="A109" s="907"/>
      <c r="B109" s="900" t="s">
        <v>265</v>
      </c>
      <c r="C109" s="216" t="s">
        <v>9</v>
      </c>
      <c r="D109" s="281">
        <v>33</v>
      </c>
      <c r="E109" s="346" t="str">
        <f>HLOOKUP(E$78,'＜表示→コピペ＞活動計画まとめ'!$E$1:$I$202,$D109,FALSE)</f>
        <v/>
      </c>
      <c r="F109" s="347">
        <f>HLOOKUP(E$78,'＜表示→コピペ＞活動計画まとめ'!$E$1:$I$202,$I109,FALSE)</f>
        <v>0</v>
      </c>
      <c r="G109" s="348">
        <f t="shared" si="30"/>
        <v>8.3333333333333329E-2</v>
      </c>
      <c r="H109" s="287">
        <v>8.3333333333333329E-2</v>
      </c>
      <c r="I109" s="281">
        <v>76</v>
      </c>
      <c r="K109" s="346" t="e">
        <f>HLOOKUP(K$78,'＜表示→コピペ＞活動計画まとめ'!$E$1:$I$202,$D109,FALSE)</f>
        <v>#N/A</v>
      </c>
      <c r="L109" s="347" t="e">
        <f>HLOOKUP(K$78,'＜表示→コピペ＞活動計画まとめ'!$E$1:$I$202,$I109,FALSE)</f>
        <v>#N/A</v>
      </c>
      <c r="M109" s="348" t="e">
        <f t="shared" si="31"/>
        <v>#N/A</v>
      </c>
      <c r="N109" s="287">
        <v>8.3333333333333329E-2</v>
      </c>
      <c r="P109" s="288"/>
      <c r="Q109" s="346" t="str">
        <f>HLOOKUP(Q$78,'＜表示→コピペ＞活動計画まとめ'!$E$1:$I$202,$D109,FALSE)</f>
        <v/>
      </c>
      <c r="R109" s="347">
        <f>HLOOKUP(Q$78,'＜表示→コピペ＞活動計画まとめ'!$E$1:$I$202,$I109,FALSE)</f>
        <v>0</v>
      </c>
      <c r="S109" s="348">
        <f t="shared" si="32"/>
        <v>8.3333333333333329E-2</v>
      </c>
      <c r="T109" s="287">
        <v>8.3333333333333329E-2</v>
      </c>
      <c r="U109" s="283"/>
      <c r="W109" s="346" t="str">
        <f>HLOOKUP(W$78,'＜表示→コピペ＞活動計画まとめ'!$E$1:$I$202,$D109,FALSE)</f>
        <v/>
      </c>
      <c r="X109" s="347">
        <f>HLOOKUP(W$78,'＜表示→コピペ＞活動計画まとめ'!$E$1:$I$202,$I109,FALSE)</f>
        <v>0</v>
      </c>
      <c r="Y109" s="348">
        <f t="shared" si="33"/>
        <v>8.3333333333333329E-2</v>
      </c>
      <c r="Z109" s="287">
        <v>8.3333333333333329E-2</v>
      </c>
      <c r="AA109" s="283"/>
      <c r="AC109" s="346" t="str">
        <f>HLOOKUP(AC$78,'＜表示→コピペ＞活動計画まとめ'!$E$1:$I$202,$D109,FALSE)</f>
        <v/>
      </c>
      <c r="AD109" s="347">
        <f>HLOOKUP(AC$78,'＜表示→コピペ＞活動計画まとめ'!$E$1:$I$202,$I109,FALSE)</f>
        <v>0</v>
      </c>
      <c r="AE109" s="348">
        <f t="shared" si="34"/>
        <v>8.3333333333333329E-2</v>
      </c>
      <c r="AF109" s="287">
        <v>8.3333333333333329E-2</v>
      </c>
    </row>
    <row r="110" spans="1:32" s="281" customFormat="1" ht="28.5" customHeight="1">
      <c r="A110" s="907"/>
      <c r="B110" s="900"/>
      <c r="C110" s="216" t="s">
        <v>10</v>
      </c>
      <c r="D110" s="281">
        <v>34</v>
      </c>
      <c r="E110" s="300" t="str">
        <f>HLOOKUP(E$78,'＜表示→コピペ＞活動計画まとめ'!$E$1:$I$202,$D110,FALSE)</f>
        <v/>
      </c>
      <c r="F110" s="294">
        <f>HLOOKUP(E$78,'＜表示→コピペ＞活動計画まとめ'!$E$1:$I$202,$I110,FALSE)</f>
        <v>0</v>
      </c>
      <c r="G110" s="301">
        <f t="shared" si="30"/>
        <v>8.3333333333333329E-2</v>
      </c>
      <c r="H110" s="287">
        <v>8.3333333333333329E-2</v>
      </c>
      <c r="I110" s="281">
        <v>77</v>
      </c>
      <c r="K110" s="300" t="e">
        <f>HLOOKUP(K$78,'＜表示→コピペ＞活動計画まとめ'!$E$1:$I$202,$D110,FALSE)</f>
        <v>#N/A</v>
      </c>
      <c r="L110" s="294" t="e">
        <f>HLOOKUP(K$78,'＜表示→コピペ＞活動計画まとめ'!$E$1:$I$202,$I110,FALSE)</f>
        <v>#N/A</v>
      </c>
      <c r="M110" s="301" t="e">
        <f t="shared" si="31"/>
        <v>#N/A</v>
      </c>
      <c r="N110" s="287">
        <v>8.3333333333333329E-2</v>
      </c>
      <c r="Q110" s="300" t="str">
        <f>HLOOKUP(Q$78,'＜表示→コピペ＞活動計画まとめ'!$E$1:$I$202,$D110,FALSE)</f>
        <v/>
      </c>
      <c r="R110" s="294">
        <f>HLOOKUP(Q$78,'＜表示→コピペ＞活動計画まとめ'!$E$1:$I$202,$I110,FALSE)</f>
        <v>0</v>
      </c>
      <c r="S110" s="301">
        <f t="shared" si="32"/>
        <v>8.3333333333333329E-2</v>
      </c>
      <c r="T110" s="287">
        <v>8.3333333333333329E-2</v>
      </c>
      <c r="U110" s="283"/>
      <c r="W110" s="300" t="str">
        <f>HLOOKUP(W$78,'＜表示→コピペ＞活動計画まとめ'!$E$1:$I$202,$D110,FALSE)</f>
        <v/>
      </c>
      <c r="X110" s="294">
        <f>HLOOKUP(W$78,'＜表示→コピペ＞活動計画まとめ'!$E$1:$I$202,$I110,FALSE)</f>
        <v>0</v>
      </c>
      <c r="Y110" s="301">
        <f t="shared" si="33"/>
        <v>8.3333333333333329E-2</v>
      </c>
      <c r="Z110" s="287">
        <v>8.3333333333333329E-2</v>
      </c>
      <c r="AA110" s="283"/>
      <c r="AC110" s="300" t="str">
        <f>HLOOKUP(AC$78,'＜表示→コピペ＞活動計画まとめ'!$E$1:$I$202,$D110,FALSE)</f>
        <v/>
      </c>
      <c r="AD110" s="294">
        <f>HLOOKUP(AC$78,'＜表示→コピペ＞活動計画まとめ'!$E$1:$I$202,$I110,FALSE)</f>
        <v>0</v>
      </c>
      <c r="AE110" s="301">
        <f t="shared" si="34"/>
        <v>8.3333333333333329E-2</v>
      </c>
      <c r="AF110" s="287">
        <v>8.3333333333333329E-2</v>
      </c>
    </row>
    <row r="111" spans="1:32" s="281" customFormat="1" ht="28.5" customHeight="1">
      <c r="A111" s="907"/>
      <c r="B111" s="900"/>
      <c r="C111" s="216" t="s">
        <v>11</v>
      </c>
      <c r="D111" s="281">
        <v>35</v>
      </c>
      <c r="E111" s="300" t="str">
        <f>HLOOKUP(E$78,'＜表示→コピペ＞活動計画まとめ'!$E$1:$I$202,$D111,FALSE)</f>
        <v/>
      </c>
      <c r="F111" s="294">
        <f>HLOOKUP(E$78,'＜表示→コピペ＞活動計画まとめ'!$E$1:$I$202,$I111,FALSE)</f>
        <v>0</v>
      </c>
      <c r="G111" s="301">
        <f t="shared" si="30"/>
        <v>8.3333333333333329E-2</v>
      </c>
      <c r="H111" s="287">
        <v>8.3333333333333329E-2</v>
      </c>
      <c r="I111" s="281">
        <v>78</v>
      </c>
      <c r="K111" s="300" t="e">
        <f>HLOOKUP(K$78,'＜表示→コピペ＞活動計画まとめ'!$E$1:$I$202,$D111,FALSE)</f>
        <v>#N/A</v>
      </c>
      <c r="L111" s="294" t="e">
        <f>HLOOKUP(K$78,'＜表示→コピペ＞活動計画まとめ'!$E$1:$I$202,$I111,FALSE)</f>
        <v>#N/A</v>
      </c>
      <c r="M111" s="301" t="e">
        <f t="shared" si="31"/>
        <v>#N/A</v>
      </c>
      <c r="N111" s="287">
        <v>8.3333333333333329E-2</v>
      </c>
      <c r="Q111" s="300" t="str">
        <f>HLOOKUP(Q$78,'＜表示→コピペ＞活動計画まとめ'!$E$1:$I$202,$D111,FALSE)</f>
        <v/>
      </c>
      <c r="R111" s="294">
        <f>HLOOKUP(Q$78,'＜表示→コピペ＞活動計画まとめ'!$E$1:$I$202,$I111,FALSE)</f>
        <v>0</v>
      </c>
      <c r="S111" s="301">
        <f t="shared" si="32"/>
        <v>8.3333333333333329E-2</v>
      </c>
      <c r="T111" s="287">
        <v>8.3333333333333329E-2</v>
      </c>
      <c r="U111" s="283"/>
      <c r="W111" s="300" t="str">
        <f>HLOOKUP(W$78,'＜表示→コピペ＞活動計画まとめ'!$E$1:$I$202,$D111,FALSE)</f>
        <v/>
      </c>
      <c r="X111" s="294">
        <f>HLOOKUP(W$78,'＜表示→コピペ＞活動計画まとめ'!$E$1:$I$202,$I111,FALSE)</f>
        <v>0</v>
      </c>
      <c r="Y111" s="301">
        <f t="shared" si="33"/>
        <v>8.3333333333333329E-2</v>
      </c>
      <c r="Z111" s="287">
        <v>8.3333333333333329E-2</v>
      </c>
      <c r="AA111" s="283"/>
      <c r="AC111" s="300" t="str">
        <f>HLOOKUP(AC$78,'＜表示→コピペ＞活動計画まとめ'!$E$1:$I$202,$D111,FALSE)</f>
        <v/>
      </c>
      <c r="AD111" s="294">
        <f>HLOOKUP(AC$78,'＜表示→コピペ＞活動計画まとめ'!$E$1:$I$202,$I111,FALSE)</f>
        <v>0</v>
      </c>
      <c r="AE111" s="301">
        <f t="shared" si="34"/>
        <v>8.3333333333333329E-2</v>
      </c>
      <c r="AF111" s="287">
        <v>8.3333333333333329E-2</v>
      </c>
    </row>
    <row r="112" spans="1:32" s="281" customFormat="1" ht="28.5" customHeight="1">
      <c r="A112" s="907"/>
      <c r="B112" s="900"/>
      <c r="C112" s="216" t="s">
        <v>12</v>
      </c>
      <c r="D112" s="281">
        <v>36</v>
      </c>
      <c r="E112" s="300" t="str">
        <f>HLOOKUP(E$78,'＜表示→コピペ＞活動計画まとめ'!$E$1:$I$202,$D112,FALSE)</f>
        <v/>
      </c>
      <c r="F112" s="294">
        <f>HLOOKUP(E$78,'＜表示→コピペ＞活動計画まとめ'!$E$1:$I$202,$I112,FALSE)</f>
        <v>0</v>
      </c>
      <c r="G112" s="301">
        <f t="shared" si="30"/>
        <v>8.3333333333333329E-2</v>
      </c>
      <c r="H112" s="287">
        <v>8.3333333333333329E-2</v>
      </c>
      <c r="I112" s="281">
        <v>79</v>
      </c>
      <c r="K112" s="300" t="e">
        <f>HLOOKUP(K$78,'＜表示→コピペ＞活動計画まとめ'!$E$1:$I$202,$D112,FALSE)</f>
        <v>#N/A</v>
      </c>
      <c r="L112" s="294" t="e">
        <f>HLOOKUP(K$78,'＜表示→コピペ＞活動計画まとめ'!$E$1:$I$202,$I112,FALSE)</f>
        <v>#N/A</v>
      </c>
      <c r="M112" s="301" t="e">
        <f t="shared" si="31"/>
        <v>#N/A</v>
      </c>
      <c r="N112" s="287">
        <v>8.3333333333333329E-2</v>
      </c>
      <c r="P112" s="288"/>
      <c r="Q112" s="300" t="str">
        <f>HLOOKUP(Q$78,'＜表示→コピペ＞活動計画まとめ'!$E$1:$I$202,$D112,FALSE)</f>
        <v/>
      </c>
      <c r="R112" s="294">
        <f>HLOOKUP(Q$78,'＜表示→コピペ＞活動計画まとめ'!$E$1:$I$202,$I112,FALSE)</f>
        <v>0</v>
      </c>
      <c r="S112" s="301">
        <f t="shared" si="32"/>
        <v>8.3333333333333329E-2</v>
      </c>
      <c r="T112" s="287">
        <v>8.3333333333333329E-2</v>
      </c>
      <c r="U112" s="283"/>
      <c r="W112" s="300" t="str">
        <f>HLOOKUP(W$78,'＜表示→コピペ＞活動計画まとめ'!$E$1:$I$202,$D112,FALSE)</f>
        <v/>
      </c>
      <c r="X112" s="294">
        <f>HLOOKUP(W$78,'＜表示→コピペ＞活動計画まとめ'!$E$1:$I$202,$I112,FALSE)</f>
        <v>0</v>
      </c>
      <c r="Y112" s="301">
        <f t="shared" si="33"/>
        <v>8.3333333333333329E-2</v>
      </c>
      <c r="Z112" s="287">
        <v>8.3333333333333329E-2</v>
      </c>
      <c r="AA112" s="283"/>
      <c r="AC112" s="300" t="str">
        <f>HLOOKUP(AC$78,'＜表示→コピペ＞活動計画まとめ'!$E$1:$I$202,$D112,FALSE)</f>
        <v/>
      </c>
      <c r="AD112" s="294">
        <f>HLOOKUP(AC$78,'＜表示→コピペ＞活動計画まとめ'!$E$1:$I$202,$I112,FALSE)</f>
        <v>0</v>
      </c>
      <c r="AE112" s="301">
        <f t="shared" si="34"/>
        <v>8.3333333333333329E-2</v>
      </c>
      <c r="AF112" s="287">
        <v>8.3333333333333329E-2</v>
      </c>
    </row>
    <row r="113" spans="1:32" ht="33" customHeight="1">
      <c r="A113" s="907"/>
      <c r="B113" s="900"/>
      <c r="C113" s="216" t="s">
        <v>13</v>
      </c>
      <c r="D113" s="281">
        <v>37</v>
      </c>
      <c r="E113" s="300" t="str">
        <f>HLOOKUP(E$78,'＜表示→コピペ＞活動計画まとめ'!$E$1:$I$202,$D113,FALSE)</f>
        <v/>
      </c>
      <c r="F113" s="294">
        <f>HLOOKUP(E$78,'＜表示→コピペ＞活動計画まとめ'!$E$1:$I$202,$I113,FALSE)</f>
        <v>0</v>
      </c>
      <c r="G113" s="301">
        <f t="shared" si="30"/>
        <v>8.3333333333333329E-2</v>
      </c>
      <c r="H113" s="287">
        <v>8.3333333333333329E-2</v>
      </c>
      <c r="I113" s="281">
        <v>80</v>
      </c>
      <c r="K113" s="300" t="e">
        <f>HLOOKUP(K$78,'＜表示→コピペ＞活動計画まとめ'!$E$1:$I$202,$D113,FALSE)</f>
        <v>#N/A</v>
      </c>
      <c r="L113" s="294" t="e">
        <f>HLOOKUP(K$78,'＜表示→コピペ＞活動計画まとめ'!$E$1:$I$202,$I113,FALSE)</f>
        <v>#N/A</v>
      </c>
      <c r="M113" s="301" t="e">
        <f t="shared" si="31"/>
        <v>#N/A</v>
      </c>
      <c r="N113" s="287">
        <v>8.3333333333333329E-2</v>
      </c>
      <c r="Q113" s="300" t="str">
        <f>HLOOKUP(Q$78,'＜表示→コピペ＞活動計画まとめ'!$E$1:$I$202,$D113,FALSE)</f>
        <v/>
      </c>
      <c r="R113" s="294">
        <f>HLOOKUP(Q$78,'＜表示→コピペ＞活動計画まとめ'!$E$1:$I$202,$I113,FALSE)</f>
        <v>0</v>
      </c>
      <c r="S113" s="301">
        <f t="shared" si="32"/>
        <v>8.3333333333333329E-2</v>
      </c>
      <c r="T113" s="287">
        <v>8.3333333333333329E-2</v>
      </c>
      <c r="W113" s="300" t="str">
        <f>HLOOKUP(W$78,'＜表示→コピペ＞活動計画まとめ'!$E$1:$I$202,$D113,FALSE)</f>
        <v/>
      </c>
      <c r="X113" s="294">
        <f>HLOOKUP(W$78,'＜表示→コピペ＞活動計画まとめ'!$E$1:$I$202,$I113,FALSE)</f>
        <v>0</v>
      </c>
      <c r="Y113" s="301">
        <f t="shared" si="33"/>
        <v>8.3333333333333329E-2</v>
      </c>
      <c r="Z113" s="287">
        <v>8.3333333333333329E-2</v>
      </c>
      <c r="AC113" s="300" t="str">
        <f>HLOOKUP(AC$78,'＜表示→コピペ＞活動計画まとめ'!$E$1:$I$202,$D113,FALSE)</f>
        <v/>
      </c>
      <c r="AD113" s="294">
        <f>HLOOKUP(AC$78,'＜表示→コピペ＞活動計画まとめ'!$E$1:$I$202,$I113,FALSE)</f>
        <v>0</v>
      </c>
      <c r="AE113" s="301">
        <f t="shared" si="34"/>
        <v>8.3333333333333329E-2</v>
      </c>
      <c r="AF113" s="287">
        <v>8.3333333333333329E-2</v>
      </c>
    </row>
    <row r="114" spans="1:32" ht="33" customHeight="1">
      <c r="A114" s="907"/>
      <c r="B114" s="900"/>
      <c r="C114" s="216" t="s">
        <v>14</v>
      </c>
      <c r="D114" s="281">
        <v>38</v>
      </c>
      <c r="E114" s="300" t="str">
        <f>HLOOKUP(E$78,'＜表示→コピペ＞活動計画まとめ'!$E$1:$I$202,$D114,FALSE)</f>
        <v/>
      </c>
      <c r="F114" s="295">
        <f>HLOOKUP(E$78,'＜表示→コピペ＞活動計画まとめ'!$E$1:$I$202,$I114,FALSE)</f>
        <v>0</v>
      </c>
      <c r="G114" s="301">
        <f t="shared" si="30"/>
        <v>8.3333333333333329E-2</v>
      </c>
      <c r="H114" s="287">
        <v>8.3333333333333329E-2</v>
      </c>
      <c r="I114" s="281">
        <v>81</v>
      </c>
      <c r="K114" s="300" t="e">
        <f>HLOOKUP(K$78,'＜表示→コピペ＞活動計画まとめ'!$E$1:$I$202,$D114,FALSE)</f>
        <v>#N/A</v>
      </c>
      <c r="L114" s="295" t="e">
        <f>HLOOKUP(K$78,'＜表示→コピペ＞活動計画まとめ'!$E$1:$I$202,$I114,FALSE)</f>
        <v>#N/A</v>
      </c>
      <c r="M114" s="301" t="e">
        <f t="shared" si="31"/>
        <v>#N/A</v>
      </c>
      <c r="N114" s="287">
        <v>8.3333333333333329E-2</v>
      </c>
      <c r="Q114" s="300" t="str">
        <f>HLOOKUP(Q$78,'＜表示→コピペ＞活動計画まとめ'!$E$1:$I$202,$D114,FALSE)</f>
        <v/>
      </c>
      <c r="R114" s="295">
        <f>HLOOKUP(Q$78,'＜表示→コピペ＞活動計画まとめ'!$E$1:$I$202,$I114,FALSE)</f>
        <v>0</v>
      </c>
      <c r="S114" s="301">
        <f t="shared" si="32"/>
        <v>8.3333333333333329E-2</v>
      </c>
      <c r="T114" s="287">
        <v>8.3333333333333329E-2</v>
      </c>
      <c r="W114" s="300" t="str">
        <f>HLOOKUP(W$78,'＜表示→コピペ＞活動計画まとめ'!$E$1:$I$202,$D114,FALSE)</f>
        <v/>
      </c>
      <c r="X114" s="295">
        <f>HLOOKUP(W$78,'＜表示→コピペ＞活動計画まとめ'!$E$1:$I$202,$I114,FALSE)</f>
        <v>0</v>
      </c>
      <c r="Y114" s="301">
        <f t="shared" si="33"/>
        <v>8.3333333333333329E-2</v>
      </c>
      <c r="Z114" s="287">
        <v>8.3333333333333329E-2</v>
      </c>
      <c r="AC114" s="300" t="str">
        <f>HLOOKUP(AC$78,'＜表示→コピペ＞活動計画まとめ'!$E$1:$I$202,$D114,FALSE)</f>
        <v/>
      </c>
      <c r="AD114" s="295">
        <f>HLOOKUP(AC$78,'＜表示→コピペ＞活動計画まとめ'!$E$1:$I$202,$I114,FALSE)</f>
        <v>0</v>
      </c>
      <c r="AE114" s="301">
        <f t="shared" si="34"/>
        <v>8.3333333333333329E-2</v>
      </c>
      <c r="AF114" s="287">
        <v>8.3333333333333329E-2</v>
      </c>
    </row>
    <row r="115" spans="1:32" ht="33" customHeight="1" thickBot="1">
      <c r="A115" s="907"/>
      <c r="B115" s="900"/>
      <c r="C115" s="216" t="s">
        <v>22</v>
      </c>
      <c r="D115" s="281">
        <v>39</v>
      </c>
      <c r="E115" s="302" t="str">
        <f>HLOOKUP(E$78,'＜表示→コピペ＞活動計画まとめ'!$E$1:$I$202,$D115,FALSE)</f>
        <v/>
      </c>
      <c r="F115" s="306">
        <f>HLOOKUP(E$78,'＜表示→コピペ＞活動計画まとめ'!$E$1:$I$202,$I115,FALSE)</f>
        <v>0</v>
      </c>
      <c r="G115" s="304">
        <f t="shared" si="30"/>
        <v>8.3333333333333329E-2</v>
      </c>
      <c r="H115" s="287">
        <v>8.3333333333333329E-2</v>
      </c>
      <c r="I115" s="281">
        <v>82</v>
      </c>
      <c r="K115" s="302" t="e">
        <f>HLOOKUP(K$78,'＜表示→コピペ＞活動計画まとめ'!$E$1:$I$202,$D115,FALSE)</f>
        <v>#N/A</v>
      </c>
      <c r="L115" s="306" t="e">
        <f>HLOOKUP(K$78,'＜表示→コピペ＞活動計画まとめ'!$E$1:$I$202,$I115,FALSE)</f>
        <v>#N/A</v>
      </c>
      <c r="M115" s="304" t="e">
        <f t="shared" si="31"/>
        <v>#N/A</v>
      </c>
      <c r="N115" s="287">
        <v>8.3333333333333329E-2</v>
      </c>
      <c r="Q115" s="302" t="str">
        <f>HLOOKUP(Q$78,'＜表示→コピペ＞活動計画まとめ'!$E$1:$I$202,$D115,FALSE)</f>
        <v/>
      </c>
      <c r="R115" s="306">
        <f>HLOOKUP(Q$78,'＜表示→コピペ＞活動計画まとめ'!$E$1:$I$202,$I115,FALSE)</f>
        <v>0</v>
      </c>
      <c r="S115" s="304">
        <f t="shared" si="32"/>
        <v>8.3333333333333329E-2</v>
      </c>
      <c r="T115" s="287">
        <v>8.3333333333333329E-2</v>
      </c>
      <c r="W115" s="302" t="str">
        <f>HLOOKUP(W$78,'＜表示→コピペ＞活動計画まとめ'!$E$1:$I$202,$D115,FALSE)</f>
        <v/>
      </c>
      <c r="X115" s="306">
        <f>HLOOKUP(W$78,'＜表示→コピペ＞活動計画まとめ'!$E$1:$I$202,$I115,FALSE)</f>
        <v>0</v>
      </c>
      <c r="Y115" s="304">
        <f t="shared" si="33"/>
        <v>8.3333333333333329E-2</v>
      </c>
      <c r="Z115" s="287">
        <v>8.3333333333333329E-2</v>
      </c>
      <c r="AC115" s="302" t="str">
        <f>HLOOKUP(AC$78,'＜表示→コピペ＞活動計画まとめ'!$E$1:$I$202,$D115,FALSE)</f>
        <v/>
      </c>
      <c r="AD115" s="306">
        <f>HLOOKUP(AC$78,'＜表示→コピペ＞活動計画まとめ'!$E$1:$I$202,$I115,FALSE)</f>
        <v>0</v>
      </c>
      <c r="AE115" s="304">
        <f t="shared" si="34"/>
        <v>8.3333333333333329E-2</v>
      </c>
      <c r="AF115" s="287">
        <v>8.3333333333333329E-2</v>
      </c>
    </row>
    <row r="116" spans="1:32" ht="33" customHeight="1">
      <c r="A116" s="907"/>
      <c r="B116" s="904" t="s">
        <v>272</v>
      </c>
      <c r="C116" s="216" t="s">
        <v>346</v>
      </c>
      <c r="D116" s="281">
        <v>40</v>
      </c>
      <c r="E116" s="297" t="str">
        <f>HLOOKUP(E$78,'＜表示→コピペ＞活動計画まとめ'!$E$1:$I$202,$D116,FALSE)</f>
        <v/>
      </c>
      <c r="F116" s="307">
        <f>HLOOKUP(E$78,'＜表示→コピペ＞活動計画まとめ'!$E$1:$I$202,$I116,FALSE)</f>
        <v>0</v>
      </c>
      <c r="G116" s="299">
        <f>F126</f>
        <v>0</v>
      </c>
      <c r="H116" s="287"/>
      <c r="I116" s="281">
        <v>83</v>
      </c>
      <c r="K116" s="297" t="e">
        <f>HLOOKUP(K$78,'＜表示→コピペ＞活動計画まとめ'!$E$1:$I$202,$D116,FALSE)</f>
        <v>#N/A</v>
      </c>
      <c r="L116" s="307" t="e">
        <f>HLOOKUP(K$78,'＜表示→コピペ＞活動計画まとめ'!$E$1:$I$202,$I116,FALSE)</f>
        <v>#N/A</v>
      </c>
      <c r="M116" s="299" t="e">
        <f>L126</f>
        <v>#N/A</v>
      </c>
      <c r="N116" s="287"/>
      <c r="Q116" s="297" t="str">
        <f>HLOOKUP(Q$78,'＜表示→コピペ＞活動計画まとめ'!$E$1:$I$202,$D116,FALSE)</f>
        <v/>
      </c>
      <c r="R116" s="307">
        <f>HLOOKUP(Q$78,'＜表示→コピペ＞活動計画まとめ'!$E$1:$I$202,$I116,FALSE)</f>
        <v>0</v>
      </c>
      <c r="S116" s="299">
        <f>R126</f>
        <v>0</v>
      </c>
      <c r="T116" s="287"/>
      <c r="W116" s="297" t="str">
        <f>HLOOKUP(W$78,'＜表示→コピペ＞活動計画まとめ'!$E$1:$I$202,$D116,FALSE)</f>
        <v/>
      </c>
      <c r="X116" s="307">
        <f>HLOOKUP(W$78,'＜表示→コピペ＞活動計画まとめ'!$E$1:$I$202,$I116,FALSE)</f>
        <v>0</v>
      </c>
      <c r="Y116" s="299">
        <f>X126</f>
        <v>0</v>
      </c>
      <c r="Z116" s="287"/>
      <c r="AC116" s="297" t="str">
        <f>HLOOKUP(AC$78,'＜表示→コピペ＞活動計画まとめ'!$E$1:$I$202,$D116,FALSE)</f>
        <v/>
      </c>
      <c r="AD116" s="307">
        <f>HLOOKUP(AC$78,'＜表示→コピペ＞活動計画まとめ'!$E$1:$I$202,$I116,FALSE)</f>
        <v>0</v>
      </c>
      <c r="AE116" s="299">
        <f>AD126</f>
        <v>0</v>
      </c>
      <c r="AF116" s="287"/>
    </row>
    <row r="117" spans="1:32" ht="33" customHeight="1">
      <c r="A117" s="907"/>
      <c r="B117" s="905"/>
      <c r="C117" s="216" t="s">
        <v>347</v>
      </c>
      <c r="D117" s="281">
        <v>41</v>
      </c>
      <c r="E117" s="300" t="str">
        <f>HLOOKUP(E$78,'＜表示→コピペ＞活動計画まとめ'!$E$1:$I$202,$D117,FALSE)</f>
        <v/>
      </c>
      <c r="F117" s="295">
        <f>HLOOKUP(E$78,'＜表示→コピペ＞活動計画まとめ'!$E$1:$I$202,$I117,FALSE)</f>
        <v>0</v>
      </c>
      <c r="G117" s="301">
        <f t="shared" ref="G117:G119" si="36">F127</f>
        <v>0</v>
      </c>
      <c r="H117" s="287"/>
      <c r="I117" s="281">
        <v>84</v>
      </c>
      <c r="K117" s="300" t="e">
        <f>HLOOKUP(K$78,'＜表示→コピペ＞活動計画まとめ'!$E$1:$I$202,$D117,FALSE)</f>
        <v>#N/A</v>
      </c>
      <c r="L117" s="295" t="e">
        <f>HLOOKUP(K$78,'＜表示→コピペ＞活動計画まとめ'!$E$1:$I$202,$I117,FALSE)</f>
        <v>#N/A</v>
      </c>
      <c r="M117" s="301" t="e">
        <f t="shared" ref="M117:M119" si="37">L127</f>
        <v>#N/A</v>
      </c>
      <c r="N117" s="287"/>
      <c r="Q117" s="300" t="str">
        <f>HLOOKUP(Q$78,'＜表示→コピペ＞活動計画まとめ'!$E$1:$I$202,$D117,FALSE)</f>
        <v/>
      </c>
      <c r="R117" s="295">
        <f>HLOOKUP(Q$78,'＜表示→コピペ＞活動計画まとめ'!$E$1:$I$202,$I117,FALSE)</f>
        <v>0</v>
      </c>
      <c r="S117" s="301">
        <f t="shared" ref="S117:S119" si="38">R127</f>
        <v>0</v>
      </c>
      <c r="T117" s="287"/>
      <c r="W117" s="300" t="str">
        <f>HLOOKUP(W$78,'＜表示→コピペ＞活動計画まとめ'!$E$1:$I$202,$D117,FALSE)</f>
        <v/>
      </c>
      <c r="X117" s="295">
        <f>HLOOKUP(W$78,'＜表示→コピペ＞活動計画まとめ'!$E$1:$I$202,$I117,FALSE)</f>
        <v>0</v>
      </c>
      <c r="Y117" s="301">
        <f t="shared" ref="Y117:Y119" si="39">X127</f>
        <v>0</v>
      </c>
      <c r="Z117" s="287"/>
      <c r="AC117" s="300" t="str">
        <f>HLOOKUP(AC$78,'＜表示→コピペ＞活動計画まとめ'!$E$1:$I$202,$D117,FALSE)</f>
        <v/>
      </c>
      <c r="AD117" s="295">
        <f>HLOOKUP(AC$78,'＜表示→コピペ＞活動計画まとめ'!$E$1:$I$202,$I117,FALSE)</f>
        <v>0</v>
      </c>
      <c r="AE117" s="301">
        <f t="shared" ref="AE117:AE119" si="40">AD127</f>
        <v>0</v>
      </c>
      <c r="AF117" s="287"/>
    </row>
    <row r="118" spans="1:32" ht="33" customHeight="1">
      <c r="A118" s="907"/>
      <c r="B118" s="905"/>
      <c r="C118" s="216" t="s">
        <v>348</v>
      </c>
      <c r="D118" s="281">
        <v>42</v>
      </c>
      <c r="E118" s="300" t="str">
        <f>HLOOKUP(E$78,'＜表示→コピペ＞活動計画まとめ'!$E$1:$I$202,$D118,FALSE)</f>
        <v/>
      </c>
      <c r="F118" s="295">
        <f>HLOOKUP(E$78,'＜表示→コピペ＞活動計画まとめ'!$E$1:$I$202,$I118,FALSE)</f>
        <v>0</v>
      </c>
      <c r="G118" s="301">
        <f t="shared" si="36"/>
        <v>0</v>
      </c>
      <c r="H118" s="287"/>
      <c r="I118" s="281">
        <v>85</v>
      </c>
      <c r="K118" s="300" t="e">
        <f>HLOOKUP(K$78,'＜表示→コピペ＞活動計画まとめ'!$E$1:$I$202,$D118,FALSE)</f>
        <v>#N/A</v>
      </c>
      <c r="L118" s="295" t="e">
        <f>HLOOKUP(K$78,'＜表示→コピペ＞活動計画まとめ'!$E$1:$I$202,$I118,FALSE)</f>
        <v>#N/A</v>
      </c>
      <c r="M118" s="301" t="e">
        <f t="shared" si="37"/>
        <v>#N/A</v>
      </c>
      <c r="N118" s="287"/>
      <c r="Q118" s="300" t="str">
        <f>HLOOKUP(Q$78,'＜表示→コピペ＞活動計画まとめ'!$E$1:$I$202,$D118,FALSE)</f>
        <v/>
      </c>
      <c r="R118" s="295">
        <f>HLOOKUP(Q$78,'＜表示→コピペ＞活動計画まとめ'!$E$1:$I$202,$I118,FALSE)</f>
        <v>0</v>
      </c>
      <c r="S118" s="301">
        <f t="shared" si="38"/>
        <v>0</v>
      </c>
      <c r="T118" s="287"/>
      <c r="W118" s="300" t="str">
        <f>HLOOKUP(W$78,'＜表示→コピペ＞活動計画まとめ'!$E$1:$I$202,$D118,FALSE)</f>
        <v/>
      </c>
      <c r="X118" s="295">
        <f>HLOOKUP(W$78,'＜表示→コピペ＞活動計画まとめ'!$E$1:$I$202,$I118,FALSE)</f>
        <v>0</v>
      </c>
      <c r="Y118" s="301">
        <f t="shared" si="39"/>
        <v>0</v>
      </c>
      <c r="Z118" s="287"/>
      <c r="AC118" s="300" t="str">
        <f>HLOOKUP(AC$78,'＜表示→コピペ＞活動計画まとめ'!$E$1:$I$202,$D118,FALSE)</f>
        <v/>
      </c>
      <c r="AD118" s="295">
        <f>HLOOKUP(AC$78,'＜表示→コピペ＞活動計画まとめ'!$E$1:$I$202,$I118,FALSE)</f>
        <v>0</v>
      </c>
      <c r="AE118" s="301">
        <f t="shared" si="40"/>
        <v>0</v>
      </c>
      <c r="AF118" s="287"/>
    </row>
    <row r="119" spans="1:32" ht="33" customHeight="1" thickBot="1">
      <c r="A119" s="907"/>
      <c r="B119" s="906"/>
      <c r="C119" s="216" t="s">
        <v>349</v>
      </c>
      <c r="D119" s="281">
        <v>43</v>
      </c>
      <c r="E119" s="302" t="str">
        <f>HLOOKUP(E$78,'＜表示→コピペ＞活動計画まとめ'!$E$1:$I$202,$D119,FALSE)</f>
        <v/>
      </c>
      <c r="F119" s="306">
        <f>HLOOKUP(E$78,'＜表示→コピペ＞活動計画まとめ'!$E$1:$I$202,$I119,FALSE)</f>
        <v>0</v>
      </c>
      <c r="G119" s="304">
        <f t="shared" si="36"/>
        <v>0</v>
      </c>
      <c r="H119" s="287"/>
      <c r="I119" s="281">
        <v>86</v>
      </c>
      <c r="K119" s="302" t="e">
        <f>HLOOKUP(K$78,'＜表示→コピペ＞活動計画まとめ'!$E$1:$I$202,$D119,FALSE)</f>
        <v>#N/A</v>
      </c>
      <c r="L119" s="306" t="e">
        <f>HLOOKUP(K$78,'＜表示→コピペ＞活動計画まとめ'!$E$1:$I$202,$I119,FALSE)</f>
        <v>#N/A</v>
      </c>
      <c r="M119" s="304" t="e">
        <f t="shared" si="37"/>
        <v>#N/A</v>
      </c>
      <c r="N119" s="287"/>
      <c r="Q119" s="302" t="str">
        <f>HLOOKUP(Q$78,'＜表示→コピペ＞活動計画まとめ'!$E$1:$I$202,$D119,FALSE)</f>
        <v/>
      </c>
      <c r="R119" s="306">
        <f>HLOOKUP(Q$78,'＜表示→コピペ＞活動計画まとめ'!$E$1:$I$202,$I119,FALSE)</f>
        <v>0</v>
      </c>
      <c r="S119" s="304">
        <f t="shared" si="38"/>
        <v>0</v>
      </c>
      <c r="T119" s="287"/>
      <c r="W119" s="302" t="str">
        <f>HLOOKUP(W$78,'＜表示→コピペ＞活動計画まとめ'!$E$1:$I$202,$D119,FALSE)</f>
        <v/>
      </c>
      <c r="X119" s="306">
        <f>HLOOKUP(W$78,'＜表示→コピペ＞活動計画まとめ'!$E$1:$I$202,$I119,FALSE)</f>
        <v>0</v>
      </c>
      <c r="Y119" s="304">
        <f t="shared" si="39"/>
        <v>0</v>
      </c>
      <c r="Z119" s="287"/>
      <c r="AC119" s="302" t="str">
        <f>HLOOKUP(AC$78,'＜表示→コピペ＞活動計画まとめ'!$E$1:$I$202,$D119,FALSE)</f>
        <v/>
      </c>
      <c r="AD119" s="306">
        <f>HLOOKUP(AC$78,'＜表示→コピペ＞活動計画まとめ'!$E$1:$I$202,$I119,FALSE)</f>
        <v>0</v>
      </c>
      <c r="AE119" s="304">
        <f t="shared" si="40"/>
        <v>0</v>
      </c>
      <c r="AF119" s="287"/>
    </row>
    <row r="120" spans="1:32" ht="33" customHeight="1">
      <c r="A120" s="907"/>
      <c r="B120" s="900" t="s">
        <v>341</v>
      </c>
      <c r="C120" s="289" t="s">
        <v>230</v>
      </c>
      <c r="D120" s="281">
        <v>44</v>
      </c>
      <c r="E120" s="297" t="str">
        <f>HLOOKUP(E$78,'＜表示→コピペ＞活動計画まとめ'!$E$1:$I$202,$D120,FALSE)</f>
        <v/>
      </c>
      <c r="F120" s="307">
        <f>HLOOKUP(E$78,'＜表示→コピペ＞活動計画まとめ'!$E$1:$I$202,$I120,FALSE)</f>
        <v>0</v>
      </c>
      <c r="G120" s="299">
        <f t="shared" si="30"/>
        <v>1.0416666666666666E-2</v>
      </c>
      <c r="H120" s="287">
        <v>1.0416666666666666E-2</v>
      </c>
      <c r="I120" s="281">
        <v>87</v>
      </c>
      <c r="K120" s="297" t="e">
        <f>HLOOKUP(K$78,'＜表示→コピペ＞活動計画まとめ'!$E$1:$I$202,$D120,FALSE)</f>
        <v>#N/A</v>
      </c>
      <c r="L120" s="307" t="e">
        <f>HLOOKUP(K$78,'＜表示→コピペ＞活動計画まとめ'!$E$1:$I$202,$I120,FALSE)</f>
        <v>#N/A</v>
      </c>
      <c r="M120" s="299" t="e">
        <f t="shared" si="31"/>
        <v>#N/A</v>
      </c>
      <c r="N120" s="287">
        <v>1.0416666666666666E-2</v>
      </c>
      <c r="Q120" s="297" t="str">
        <f>HLOOKUP(Q$78,'＜表示→コピペ＞活動計画まとめ'!$E$1:$I$202,$D120,FALSE)</f>
        <v/>
      </c>
      <c r="R120" s="307">
        <f>HLOOKUP(Q$78,'＜表示→コピペ＞活動計画まとめ'!$E$1:$I$202,$I120,FALSE)</f>
        <v>0</v>
      </c>
      <c r="S120" s="299">
        <f t="shared" si="32"/>
        <v>1.0416666666666666E-2</v>
      </c>
      <c r="T120" s="287">
        <v>1.0416666666666666E-2</v>
      </c>
      <c r="W120" s="297" t="str">
        <f>HLOOKUP(W$78,'＜表示→コピペ＞活動計画まとめ'!$E$1:$I$202,$D120,FALSE)</f>
        <v/>
      </c>
      <c r="X120" s="307">
        <f>HLOOKUP(W$78,'＜表示→コピペ＞活動計画まとめ'!$E$1:$I$202,$I120,FALSE)</f>
        <v>0</v>
      </c>
      <c r="Y120" s="299">
        <f t="shared" si="33"/>
        <v>1.0416666666666666E-2</v>
      </c>
      <c r="Z120" s="287">
        <v>1.0416666666666666E-2</v>
      </c>
      <c r="AC120" s="297" t="str">
        <f>HLOOKUP(AC$78,'＜表示→コピペ＞活動計画まとめ'!$E$1:$I$202,$D120,FALSE)</f>
        <v/>
      </c>
      <c r="AD120" s="307">
        <f>HLOOKUP(AC$78,'＜表示→コピペ＞活動計画まとめ'!$E$1:$I$202,$I120,FALSE)</f>
        <v>0</v>
      </c>
      <c r="AE120" s="299">
        <f t="shared" si="34"/>
        <v>1.0416666666666666E-2</v>
      </c>
      <c r="AF120" s="287">
        <v>1.0416666666666666E-2</v>
      </c>
    </row>
    <row r="121" spans="1:32" ht="33" customHeight="1">
      <c r="A121" s="907"/>
      <c r="B121" s="900"/>
      <c r="C121" s="289" t="s">
        <v>14</v>
      </c>
      <c r="D121" s="281">
        <v>45</v>
      </c>
      <c r="E121" s="300" t="str">
        <f>HLOOKUP(E$78,'＜表示→コピペ＞活動計画まとめ'!$E$1:$I$202,$D121,FALSE)</f>
        <v/>
      </c>
      <c r="F121" s="295">
        <f>HLOOKUP(E$78,'＜表示→コピペ＞活動計画まとめ'!$E$1:$I$202,$I121,FALSE)</f>
        <v>0</v>
      </c>
      <c r="G121" s="301">
        <f t="shared" si="30"/>
        <v>1.0416666666666666E-2</v>
      </c>
      <c r="H121" s="287">
        <v>1.0416666666666666E-2</v>
      </c>
      <c r="I121" s="281">
        <v>88</v>
      </c>
      <c r="K121" s="300" t="e">
        <f>HLOOKUP(K$78,'＜表示→コピペ＞活動計画まとめ'!$E$1:$I$202,$D121,FALSE)</f>
        <v>#N/A</v>
      </c>
      <c r="L121" s="295" t="e">
        <f>HLOOKUP(K$78,'＜表示→コピペ＞活動計画まとめ'!$E$1:$I$202,$I121,FALSE)</f>
        <v>#N/A</v>
      </c>
      <c r="M121" s="301" t="e">
        <f t="shared" si="31"/>
        <v>#N/A</v>
      </c>
      <c r="N121" s="287">
        <v>1.0416666666666666E-2</v>
      </c>
      <c r="Q121" s="300" t="str">
        <f>HLOOKUP(Q$78,'＜表示→コピペ＞活動計画まとめ'!$E$1:$I$202,$D121,FALSE)</f>
        <v/>
      </c>
      <c r="R121" s="295">
        <f>HLOOKUP(Q$78,'＜表示→コピペ＞活動計画まとめ'!$E$1:$I$202,$I121,FALSE)</f>
        <v>0</v>
      </c>
      <c r="S121" s="301">
        <f t="shared" si="32"/>
        <v>1.0416666666666666E-2</v>
      </c>
      <c r="T121" s="287">
        <v>1.0416666666666666E-2</v>
      </c>
      <c r="W121" s="300" t="str">
        <f>HLOOKUP(W$78,'＜表示→コピペ＞活動計画まとめ'!$E$1:$I$202,$D121,FALSE)</f>
        <v/>
      </c>
      <c r="X121" s="295">
        <f>HLOOKUP(W$78,'＜表示→コピペ＞活動計画まとめ'!$E$1:$I$202,$I121,FALSE)</f>
        <v>0</v>
      </c>
      <c r="Y121" s="301">
        <f t="shared" si="33"/>
        <v>1.0416666666666666E-2</v>
      </c>
      <c r="Z121" s="287">
        <v>1.0416666666666666E-2</v>
      </c>
      <c r="AC121" s="300" t="str">
        <f>HLOOKUP(AC$78,'＜表示→コピペ＞活動計画まとめ'!$E$1:$I$202,$D121,FALSE)</f>
        <v/>
      </c>
      <c r="AD121" s="295">
        <f>HLOOKUP(AC$78,'＜表示→コピペ＞活動計画まとめ'!$E$1:$I$202,$I121,FALSE)</f>
        <v>0</v>
      </c>
      <c r="AE121" s="301">
        <f t="shared" si="34"/>
        <v>1.0416666666666666E-2</v>
      </c>
      <c r="AF121" s="287">
        <v>1.0416666666666666E-2</v>
      </c>
    </row>
    <row r="122" spans="1:32" ht="33" customHeight="1">
      <c r="A122" s="907"/>
      <c r="B122" s="900"/>
      <c r="C122" s="289"/>
      <c r="D122" s="281">
        <v>46</v>
      </c>
      <c r="E122" s="300" t="str">
        <f>HLOOKUP(E$78,'＜表示→コピペ＞活動計画まとめ'!$E$1:$I$202,$D122,FALSE)</f>
        <v/>
      </c>
      <c r="F122" s="295">
        <f>HLOOKUP(E$78,'＜表示→コピペ＞活動計画まとめ'!$E$1:$I$202,$I122,FALSE)</f>
        <v>0</v>
      </c>
      <c r="G122" s="301">
        <f t="shared" si="30"/>
        <v>1.0416666666666666E-2</v>
      </c>
      <c r="H122" s="287">
        <v>1.0416666666666666E-2</v>
      </c>
      <c r="I122" s="281">
        <v>89</v>
      </c>
      <c r="K122" s="300" t="e">
        <f>HLOOKUP(K$78,'＜表示→コピペ＞活動計画まとめ'!$E$1:$I$202,$D122,FALSE)</f>
        <v>#N/A</v>
      </c>
      <c r="L122" s="295" t="e">
        <f>HLOOKUP(K$78,'＜表示→コピペ＞活動計画まとめ'!$E$1:$I$202,$I122,FALSE)</f>
        <v>#N/A</v>
      </c>
      <c r="M122" s="301" t="e">
        <f t="shared" si="31"/>
        <v>#N/A</v>
      </c>
      <c r="N122" s="287">
        <v>1.0416666666666666E-2</v>
      </c>
      <c r="Q122" s="300" t="str">
        <f>HLOOKUP(Q$78,'＜表示→コピペ＞活動計画まとめ'!$E$1:$I$202,$D122,FALSE)</f>
        <v/>
      </c>
      <c r="R122" s="295">
        <f>HLOOKUP(Q$78,'＜表示→コピペ＞活動計画まとめ'!$E$1:$I$202,$I122,FALSE)</f>
        <v>0</v>
      </c>
      <c r="S122" s="301">
        <f t="shared" si="32"/>
        <v>1.0416666666666666E-2</v>
      </c>
      <c r="T122" s="287">
        <v>1.0416666666666666E-2</v>
      </c>
      <c r="W122" s="300" t="str">
        <f>HLOOKUP(W$78,'＜表示→コピペ＞活動計画まとめ'!$E$1:$I$202,$D122,FALSE)</f>
        <v/>
      </c>
      <c r="X122" s="295">
        <f>HLOOKUP(W$78,'＜表示→コピペ＞活動計画まとめ'!$E$1:$I$202,$I122,FALSE)</f>
        <v>0</v>
      </c>
      <c r="Y122" s="301">
        <f t="shared" si="33"/>
        <v>1.0416666666666666E-2</v>
      </c>
      <c r="Z122" s="287">
        <v>1.0416666666666666E-2</v>
      </c>
      <c r="AC122" s="300" t="str">
        <f>HLOOKUP(AC$78,'＜表示→コピペ＞活動計画まとめ'!$E$1:$I$202,$D122,FALSE)</f>
        <v/>
      </c>
      <c r="AD122" s="295">
        <f>HLOOKUP(AC$78,'＜表示→コピペ＞活動計画まとめ'!$E$1:$I$202,$I122,FALSE)</f>
        <v>0</v>
      </c>
      <c r="AE122" s="301">
        <f t="shared" si="34"/>
        <v>1.0416666666666666E-2</v>
      </c>
      <c r="AF122" s="287">
        <v>1.0416666666666666E-2</v>
      </c>
    </row>
    <row r="123" spans="1:32" ht="33" customHeight="1" thickBot="1">
      <c r="A123" s="907"/>
      <c r="B123" s="900"/>
      <c r="C123" s="289"/>
      <c r="D123" s="281">
        <v>47</v>
      </c>
      <c r="E123" s="302" t="str">
        <f>HLOOKUP(E$78,'＜表示→コピペ＞活動計画まとめ'!$E$1:$I$202,$D123,FALSE)</f>
        <v/>
      </c>
      <c r="F123" s="306">
        <f>HLOOKUP(E$78,'＜表示→コピペ＞活動計画まとめ'!$E$1:$I$202,$I123,FALSE)</f>
        <v>0</v>
      </c>
      <c r="G123" s="304">
        <f t="shared" si="30"/>
        <v>1.0416666666666666E-2</v>
      </c>
      <c r="H123" s="287">
        <v>1.0416666666666666E-2</v>
      </c>
      <c r="I123" s="281">
        <v>90</v>
      </c>
      <c r="K123" s="302" t="e">
        <f>HLOOKUP(K$78,'＜表示→コピペ＞活動計画まとめ'!$E$1:$I$202,$D123,FALSE)</f>
        <v>#N/A</v>
      </c>
      <c r="L123" s="306" t="e">
        <f>HLOOKUP(K$78,'＜表示→コピペ＞活動計画まとめ'!$E$1:$I$202,$I123,FALSE)</f>
        <v>#N/A</v>
      </c>
      <c r="M123" s="304" t="e">
        <f t="shared" si="31"/>
        <v>#N/A</v>
      </c>
      <c r="N123" s="287">
        <v>1.0416666666666666E-2</v>
      </c>
      <c r="Q123" s="302" t="str">
        <f>HLOOKUP(Q$78,'＜表示→コピペ＞活動計画まとめ'!$E$1:$I$202,$D123,FALSE)</f>
        <v/>
      </c>
      <c r="R123" s="306">
        <f>HLOOKUP(Q$78,'＜表示→コピペ＞活動計画まとめ'!$E$1:$I$202,$I123,FALSE)</f>
        <v>0</v>
      </c>
      <c r="S123" s="304">
        <f t="shared" si="32"/>
        <v>1.0416666666666666E-2</v>
      </c>
      <c r="T123" s="287">
        <v>1.0416666666666666E-2</v>
      </c>
      <c r="W123" s="302" t="str">
        <f>HLOOKUP(W$78,'＜表示→コピペ＞活動計画まとめ'!$E$1:$I$202,$D123,FALSE)</f>
        <v/>
      </c>
      <c r="X123" s="306">
        <f>HLOOKUP(W$78,'＜表示→コピペ＞活動計画まとめ'!$E$1:$I$202,$I123,FALSE)</f>
        <v>0</v>
      </c>
      <c r="Y123" s="304">
        <f t="shared" si="33"/>
        <v>1.0416666666666666E-2</v>
      </c>
      <c r="Z123" s="287">
        <v>1.0416666666666666E-2</v>
      </c>
      <c r="AC123" s="302" t="str">
        <f>HLOOKUP(AC$78,'＜表示→コピペ＞活動計画まとめ'!$E$1:$I$202,$D123,FALSE)</f>
        <v/>
      </c>
      <c r="AD123" s="306">
        <f>HLOOKUP(AC$78,'＜表示→コピペ＞活動計画まとめ'!$E$1:$I$202,$I123,FALSE)</f>
        <v>0</v>
      </c>
      <c r="AE123" s="304">
        <f t="shared" si="34"/>
        <v>1.0416666666666666E-2</v>
      </c>
      <c r="AF123" s="287">
        <v>1.0416666666666666E-2</v>
      </c>
    </row>
    <row r="124" spans="1:32" ht="33" customHeight="1">
      <c r="A124" s="896" t="s">
        <v>321</v>
      </c>
      <c r="B124" s="897"/>
      <c r="C124" s="290" t="s">
        <v>319</v>
      </c>
      <c r="D124" s="281">
        <v>48</v>
      </c>
      <c r="E124" s="308" t="str">
        <f>HLOOKUP(E$78,'＜表示→コピペ＞活動計画まとめ'!$E$1:$I$202,$D124,FALSE)</f>
        <v/>
      </c>
      <c r="F124" s="309">
        <f>HLOOKUP(E$78,'＜表示→コピペ＞活動計画まとめ'!$E$1:$I$202,$I124,FALSE)</f>
        <v>0</v>
      </c>
      <c r="G124" s="299"/>
      <c r="I124" s="281">
        <v>91</v>
      </c>
      <c r="K124" s="308" t="e">
        <f>HLOOKUP(K$78,'＜表示→コピペ＞活動計画まとめ'!$E$1:$I$202,$D124,FALSE)</f>
        <v>#N/A</v>
      </c>
      <c r="L124" s="309" t="e">
        <f>HLOOKUP(K$78,'＜表示→コピペ＞活動計画まとめ'!$E$1:$I$202,$I124,FALSE)</f>
        <v>#N/A</v>
      </c>
      <c r="M124" s="299"/>
      <c r="Q124" s="308" t="str">
        <f>HLOOKUP(Q$78,'＜表示→コピペ＞活動計画まとめ'!$E$1:$I$202,$D124,FALSE)</f>
        <v/>
      </c>
      <c r="R124" s="309">
        <f>HLOOKUP(Q$78,'＜表示→コピペ＞活動計画まとめ'!$E$1:$I$202,$I124,FALSE)</f>
        <v>0</v>
      </c>
      <c r="S124" s="299"/>
      <c r="W124" s="308" t="str">
        <f>HLOOKUP(W$78,'＜表示→コピペ＞活動計画まとめ'!$E$1:$I$202,$D124,FALSE)</f>
        <v/>
      </c>
      <c r="X124" s="309">
        <f>HLOOKUP(W$78,'＜表示→コピペ＞活動計画まとめ'!$E$1:$I$202,$I124,FALSE)</f>
        <v>0</v>
      </c>
      <c r="Y124" s="299"/>
      <c r="AC124" s="308" t="str">
        <f>HLOOKUP(AC$78,'＜表示→コピペ＞活動計画まとめ'!$E$1:$I$202,$D124,FALSE)</f>
        <v/>
      </c>
      <c r="AD124" s="309">
        <f>HLOOKUP(AC$78,'＜表示→コピペ＞活動計画まとめ'!$E$1:$I$202,$I124,FALSE)</f>
        <v>0</v>
      </c>
      <c r="AE124" s="299"/>
    </row>
    <row r="125" spans="1:32" ht="33" customHeight="1">
      <c r="A125" s="898"/>
      <c r="B125" s="899"/>
      <c r="C125" s="290" t="s">
        <v>320</v>
      </c>
      <c r="D125" s="281">
        <v>49</v>
      </c>
      <c r="E125" s="310" t="str">
        <f>HLOOKUP(E$78,'＜表示→コピペ＞活動計画まとめ'!$E$1:$I$202,$D125,FALSE)</f>
        <v/>
      </c>
      <c r="F125" s="296">
        <f>HLOOKUP(E$78,'＜表示→コピペ＞活動計画まとめ'!$E$1:$I$202,$I125,FALSE)</f>
        <v>0</v>
      </c>
      <c r="G125" s="301"/>
      <c r="I125" s="281">
        <v>92</v>
      </c>
      <c r="K125" s="310" t="e">
        <f>HLOOKUP(K$78,'＜表示→コピペ＞活動計画まとめ'!$E$1:$I$202,$D125,FALSE)</f>
        <v>#N/A</v>
      </c>
      <c r="L125" s="296" t="e">
        <f>HLOOKUP(K$78,'＜表示→コピペ＞活動計画まとめ'!$E$1:$I$202,$I125,FALSE)</f>
        <v>#N/A</v>
      </c>
      <c r="M125" s="301"/>
      <c r="Q125" s="310" t="str">
        <f>HLOOKUP(Q$78,'＜表示→コピペ＞活動計画まとめ'!$E$1:$I$202,$D125,FALSE)</f>
        <v/>
      </c>
      <c r="R125" s="296">
        <f>HLOOKUP(Q$78,'＜表示→コピペ＞活動計画まとめ'!$E$1:$I$202,$I125,FALSE)</f>
        <v>0</v>
      </c>
      <c r="S125" s="301"/>
      <c r="W125" s="310" t="str">
        <f>HLOOKUP(W$78,'＜表示→コピペ＞活動計画まとめ'!$E$1:$I$202,$D125,FALSE)</f>
        <v/>
      </c>
      <c r="X125" s="296">
        <f>HLOOKUP(W$78,'＜表示→コピペ＞活動計画まとめ'!$E$1:$I$202,$I125,FALSE)</f>
        <v>0</v>
      </c>
      <c r="Y125" s="301"/>
      <c r="AC125" s="310" t="str">
        <f>HLOOKUP(AC$78,'＜表示→コピペ＞活動計画まとめ'!$E$1:$I$202,$D125,FALSE)</f>
        <v/>
      </c>
      <c r="AD125" s="296">
        <f>HLOOKUP(AC$78,'＜表示→コピペ＞活動計画まとめ'!$E$1:$I$202,$I125,FALSE)</f>
        <v>0</v>
      </c>
      <c r="AE125" s="301"/>
    </row>
    <row r="126" spans="1:32" ht="31.5" customHeight="1">
      <c r="A126" s="898"/>
      <c r="B126" s="899"/>
      <c r="C126" s="290" t="s">
        <v>346</v>
      </c>
      <c r="D126" s="281">
        <v>50</v>
      </c>
      <c r="E126" s="310" t="str">
        <f>HLOOKUP(E$78,'＜表示→コピペ＞活動計画まとめ'!$E$1:$I$202,$D126,FALSE)</f>
        <v/>
      </c>
      <c r="F126" s="296">
        <f>HLOOKUP(E$78,'＜表示→コピペ＞活動計画まとめ'!$E$1:$I$202,$I126,FALSE)</f>
        <v>0</v>
      </c>
      <c r="G126" s="311"/>
      <c r="I126" s="281">
        <v>93</v>
      </c>
      <c r="K126" s="310" t="e">
        <f>HLOOKUP(K$78,'＜表示→コピペ＞活動計画まとめ'!$E$1:$I$202,$D126,FALSE)</f>
        <v>#N/A</v>
      </c>
      <c r="L126" s="296" t="e">
        <f>HLOOKUP(K$78,'＜表示→コピペ＞活動計画まとめ'!$E$1:$I$202,$I126,FALSE)</f>
        <v>#N/A</v>
      </c>
      <c r="M126" s="311"/>
      <c r="Q126" s="310" t="str">
        <f>HLOOKUP(Q$78,'＜表示→コピペ＞活動計画まとめ'!$E$1:$I$202,$D126,FALSE)</f>
        <v/>
      </c>
      <c r="R126" s="296">
        <f>HLOOKUP(Q$78,'＜表示→コピペ＞活動計画まとめ'!$E$1:$I$202,$I126,FALSE)</f>
        <v>0</v>
      </c>
      <c r="S126" s="311"/>
      <c r="W126" s="310" t="str">
        <f>HLOOKUP(W$78,'＜表示→コピペ＞活動計画まとめ'!$E$1:$I$202,$D126,FALSE)</f>
        <v/>
      </c>
      <c r="X126" s="296">
        <f>HLOOKUP(W$78,'＜表示→コピペ＞活動計画まとめ'!$E$1:$I$202,$I126,FALSE)</f>
        <v>0</v>
      </c>
      <c r="Y126" s="311"/>
      <c r="AC126" s="310" t="str">
        <f>HLOOKUP(AC$78,'＜表示→コピペ＞活動計画まとめ'!$E$1:$I$202,$D126,FALSE)</f>
        <v/>
      </c>
      <c r="AD126" s="296">
        <f>HLOOKUP(AC$78,'＜表示→コピペ＞活動計画まとめ'!$E$1:$I$202,$I126,FALSE)</f>
        <v>0</v>
      </c>
      <c r="AE126" s="311"/>
    </row>
    <row r="127" spans="1:32" ht="31.5" customHeight="1">
      <c r="A127" s="898"/>
      <c r="B127" s="899"/>
      <c r="C127" s="290" t="s">
        <v>347</v>
      </c>
      <c r="D127" s="281">
        <v>51</v>
      </c>
      <c r="E127" s="310" t="str">
        <f>HLOOKUP(E$78,'＜表示→コピペ＞活動計画まとめ'!$E$1:$I$202,$D127,FALSE)</f>
        <v/>
      </c>
      <c r="F127" s="296">
        <f>HLOOKUP(E$78,'＜表示→コピペ＞活動計画まとめ'!$E$1:$I$202,$I127,FALSE)</f>
        <v>0</v>
      </c>
      <c r="G127" s="311"/>
      <c r="I127" s="281">
        <v>94</v>
      </c>
      <c r="K127" s="310" t="e">
        <f>HLOOKUP(K$78,'＜表示→コピペ＞活動計画まとめ'!$E$1:$I$202,$D127,FALSE)</f>
        <v>#N/A</v>
      </c>
      <c r="L127" s="296" t="e">
        <f>HLOOKUP(K$78,'＜表示→コピペ＞活動計画まとめ'!$E$1:$I$202,$I127,FALSE)</f>
        <v>#N/A</v>
      </c>
      <c r="M127" s="311"/>
      <c r="Q127" s="310" t="str">
        <f>HLOOKUP(Q$78,'＜表示→コピペ＞活動計画まとめ'!$E$1:$I$202,$D127,FALSE)</f>
        <v/>
      </c>
      <c r="R127" s="296">
        <f>HLOOKUP(Q$78,'＜表示→コピペ＞活動計画まとめ'!$E$1:$I$202,$I127,FALSE)</f>
        <v>0</v>
      </c>
      <c r="S127" s="311"/>
      <c r="W127" s="310" t="str">
        <f>HLOOKUP(W$78,'＜表示→コピペ＞活動計画まとめ'!$E$1:$I$202,$D127,FALSE)</f>
        <v/>
      </c>
      <c r="X127" s="296">
        <f>HLOOKUP(W$78,'＜表示→コピペ＞活動計画まとめ'!$E$1:$I$202,$I127,FALSE)</f>
        <v>0</v>
      </c>
      <c r="Y127" s="311"/>
      <c r="AC127" s="310" t="str">
        <f>HLOOKUP(AC$78,'＜表示→コピペ＞活動計画まとめ'!$E$1:$I$202,$D127,FALSE)</f>
        <v/>
      </c>
      <c r="AD127" s="296">
        <f>HLOOKUP(AC$78,'＜表示→コピペ＞活動計画まとめ'!$E$1:$I$202,$I127,FALSE)</f>
        <v>0</v>
      </c>
      <c r="AE127" s="311"/>
    </row>
    <row r="128" spans="1:32" ht="31.5" customHeight="1">
      <c r="A128" s="898"/>
      <c r="B128" s="899"/>
      <c r="C128" s="290" t="s">
        <v>348</v>
      </c>
      <c r="D128" s="281">
        <v>52</v>
      </c>
      <c r="E128" s="310" t="str">
        <f>HLOOKUP(E$78,'＜表示→コピペ＞活動計画まとめ'!$E$1:$I$202,$D128,FALSE)</f>
        <v/>
      </c>
      <c r="F128" s="296">
        <f>HLOOKUP(E$78,'＜表示→コピペ＞活動計画まとめ'!$E$1:$I$202,$I128,FALSE)</f>
        <v>0</v>
      </c>
      <c r="G128" s="311"/>
      <c r="I128" s="281">
        <v>95</v>
      </c>
      <c r="K128" s="310" t="e">
        <f>HLOOKUP(K$78,'＜表示→コピペ＞活動計画まとめ'!$E$1:$I$202,$D128,FALSE)</f>
        <v>#N/A</v>
      </c>
      <c r="L128" s="296" t="e">
        <f>HLOOKUP(K$78,'＜表示→コピペ＞活動計画まとめ'!$E$1:$I$202,$I128,FALSE)</f>
        <v>#N/A</v>
      </c>
      <c r="M128" s="311"/>
      <c r="Q128" s="310" t="str">
        <f>HLOOKUP(Q$78,'＜表示→コピペ＞活動計画まとめ'!$E$1:$I$202,$D128,FALSE)</f>
        <v/>
      </c>
      <c r="R128" s="296">
        <f>HLOOKUP(Q$78,'＜表示→コピペ＞活動計画まとめ'!$E$1:$I$202,$I128,FALSE)</f>
        <v>0</v>
      </c>
      <c r="S128" s="311"/>
      <c r="W128" s="310" t="str">
        <f>HLOOKUP(W$78,'＜表示→コピペ＞活動計画まとめ'!$E$1:$I$202,$D128,FALSE)</f>
        <v/>
      </c>
      <c r="X128" s="296">
        <f>HLOOKUP(W$78,'＜表示→コピペ＞活動計画まとめ'!$E$1:$I$202,$I128,FALSE)</f>
        <v>0</v>
      </c>
      <c r="Y128" s="311"/>
      <c r="AC128" s="310" t="str">
        <f>HLOOKUP(AC$78,'＜表示→コピペ＞活動計画まとめ'!$E$1:$I$202,$D128,FALSE)</f>
        <v/>
      </c>
      <c r="AD128" s="296">
        <f>HLOOKUP(AC$78,'＜表示→コピペ＞活動計画まとめ'!$E$1:$I$202,$I128,FALSE)</f>
        <v>0</v>
      </c>
      <c r="AE128" s="311"/>
    </row>
    <row r="129" spans="1:31" ht="31.5" customHeight="1" thickBot="1">
      <c r="A129" s="898"/>
      <c r="B129" s="899"/>
      <c r="C129" s="290" t="s">
        <v>349</v>
      </c>
      <c r="D129" s="281">
        <v>53</v>
      </c>
      <c r="E129" s="312">
        <f>HLOOKUP(E$78,'＜表示→コピペ＞活動計画まとめ'!$E$1:$I$202,$D129,FALSE)</f>
        <v>0</v>
      </c>
      <c r="F129" s="313">
        <f>HLOOKUP(E$78,'＜表示→コピペ＞活動計画まとめ'!$E$1:$I$202,$I129,FALSE)</f>
        <v>0</v>
      </c>
      <c r="G129" s="314"/>
      <c r="I129" s="281">
        <v>96</v>
      </c>
      <c r="K129" s="312" t="e">
        <f>HLOOKUP(K$78,'＜表示→コピペ＞活動計画まとめ'!$E$1:$I$202,$D129,FALSE)</f>
        <v>#N/A</v>
      </c>
      <c r="L129" s="313" t="e">
        <f>HLOOKUP(K$78,'＜表示→コピペ＞活動計画まとめ'!$E$1:$I$202,$I129,FALSE)</f>
        <v>#N/A</v>
      </c>
      <c r="M129" s="314"/>
      <c r="Q129" s="312">
        <f>HLOOKUP(Q$78,'＜表示→コピペ＞活動計画まとめ'!$E$1:$I$202,$D129,FALSE)</f>
        <v>0</v>
      </c>
      <c r="R129" s="313">
        <f>HLOOKUP(Q$78,'＜表示→コピペ＞活動計画まとめ'!$E$1:$I$202,$I129,FALSE)</f>
        <v>0</v>
      </c>
      <c r="S129" s="314"/>
      <c r="W129" s="312">
        <f>HLOOKUP(W$78,'＜表示→コピペ＞活動計画まとめ'!$E$1:$I$202,$D129,FALSE)</f>
        <v>0</v>
      </c>
      <c r="X129" s="313">
        <f>HLOOKUP(W$78,'＜表示→コピペ＞活動計画まとめ'!$E$1:$I$202,$I129,FALSE)</f>
        <v>0</v>
      </c>
      <c r="Y129" s="314"/>
      <c r="AC129" s="312">
        <f>HLOOKUP(AC$78,'＜表示→コピペ＞活動計画まとめ'!$E$1:$I$202,$D129,FALSE)</f>
        <v>0</v>
      </c>
      <c r="AD129" s="313">
        <f>HLOOKUP(AC$78,'＜表示→コピペ＞活動計画まとめ'!$E$1:$I$202,$I129,FALSE)</f>
        <v>0</v>
      </c>
      <c r="AE129" s="314"/>
    </row>
    <row r="130" spans="1:31" ht="18.75">
      <c r="D130" s="281">
        <v>54</v>
      </c>
      <c r="I130" s="281">
        <v>97</v>
      </c>
    </row>
    <row r="131" spans="1:31" ht="18.75">
      <c r="I131" s="281">
        <v>98</v>
      </c>
    </row>
  </sheetData>
  <sheetProtection algorithmName="SHA-512" hashValue="78kLn3HmvU1TzuBarAEcvnRGtHc+1f7upDrLy8y4o/pYL5FYYo2OMzTUdd3VsJ6e24WLB+O0h4wwFdLD0tzO4A==" saltValue="D7zScpvqEtzOCXBQv2xa2w==" spinCount="100000" sheet="1" objects="1" scenarios="1"/>
  <mergeCells count="31">
    <mergeCell ref="A124:B129"/>
    <mergeCell ref="B120:B123"/>
    <mergeCell ref="Z4:AC4"/>
    <mergeCell ref="T4:W4"/>
    <mergeCell ref="T2:W2"/>
    <mergeCell ref="B90:B92"/>
    <mergeCell ref="B96:B97"/>
    <mergeCell ref="B98:B101"/>
    <mergeCell ref="B102:B107"/>
    <mergeCell ref="B109:B115"/>
    <mergeCell ref="B116:B119"/>
    <mergeCell ref="B4:E4"/>
    <mergeCell ref="H4:K4"/>
    <mergeCell ref="N4:Q4"/>
    <mergeCell ref="A81:A123"/>
    <mergeCell ref="B87:B89"/>
    <mergeCell ref="S1:X1"/>
    <mergeCell ref="Y1:AD1"/>
    <mergeCell ref="Z2:AC2"/>
    <mergeCell ref="Z3:AC3"/>
    <mergeCell ref="T3:W3"/>
    <mergeCell ref="B81:B85"/>
    <mergeCell ref="A1:F1"/>
    <mergeCell ref="G1:L1"/>
    <mergeCell ref="M1:R1"/>
    <mergeCell ref="B3:E3"/>
    <mergeCell ref="H3:K3"/>
    <mergeCell ref="N3:Q3"/>
    <mergeCell ref="B2:E2"/>
    <mergeCell ref="H2:K2"/>
    <mergeCell ref="N2:Q2"/>
  </mergeCells>
  <phoneticPr fontId="1"/>
  <conditionalFormatting sqref="B5:E73">
    <cfRule type="expression" dxfId="53" priority="74">
      <formula>OR(AND($A5&gt;=$F$81,$A5&lt;$G$81),AND($A5&gt;=$F$82,$A5&lt;$G$82),AND($A5&gt;=$F$83,$A5&lt;$G$83),AND($A5&gt;=$F$84,$A5&lt;$G$84),AND($A5&gt;=$F$85,$A5&lt;$G$85))</formula>
    </cfRule>
    <cfRule type="expression" dxfId="52" priority="75">
      <formula>OR(AND($A5&gt;=$F$86,$A5&lt;$G$86),AND($A5&gt;=$F$87,$A5&lt;$G$87),AND($A5&gt;=$F$88,$A5&lt;$G$88),AND($A5&gt;=$F$89,$A5&lt;$G$89),AND($A5&gt;=$F$90,$A5&lt;$G$90),AND($A5&gt;=$F$91,$A5&lt;$G$91),AND($A5&gt;=$F$92,$A5&lt;$G$92),AND($A5&gt;=$F$93,$A5&lt;$G$93))</formula>
    </cfRule>
    <cfRule type="expression" dxfId="51" priority="76">
      <formula>OR(AND($A5&gt;=$F$94,$A5&lt;$G$94),AND($A5&gt;=$F$95,$A5&lt;$G$95))</formula>
    </cfRule>
    <cfRule type="expression" dxfId="50" priority="77">
      <formula>OR(AND($A5&gt;=$F$96,$A5&lt;$G$96),AND($A5&gt;=$F$97,$A5&lt;$G$97))</formula>
    </cfRule>
    <cfRule type="expression" dxfId="49" priority="78">
      <formula>OR(AND($A5&gt;=$F$98,$A5&lt;$G$98),AND($A5&gt;=$F$99,$A5&lt;$G$99),AND($A5&gt;=$F$100,$A5&lt;$G$100),AND($A5&gt;=$F$101,$A5&lt;$G$101),AND($A5&gt;=$F$102,$A5&lt;$G$102))</formula>
    </cfRule>
    <cfRule type="expression" dxfId="48" priority="79">
      <formula>OR(AND($A5&gt;=$F$103,$A5&lt;$G$103),AND($A5&gt;=$F$104,$A5&lt;$G$104),AND($A5&gt;=$F$105,$A5&lt;$G$105),AND($A5&gt;=$F$106,$A5&lt;$G$106),AND($A5&gt;=$F$107,$A5&lt;$G$107),AND($A5&gt;=$F$108,$A5&lt;$G$108))</formula>
    </cfRule>
    <cfRule type="expression" dxfId="47" priority="80">
      <formula>OR(AND($A5&gt;=$F$109,$A5&lt;$G$109),AND($A5&gt;=$F$110,$A5&lt;$G$110),AND($A5&gt;=$F$111,$A5&lt;$G$111),AND($A5&gt;=$F$112,$A5&lt;$G$112),AND($A5&gt;=$F$113,$A5&lt;$G$113),AND($A5&gt;=$F$114,$A5&lt;$G$114),AND($A5&gt;=$F$115,$A5&lt;$G$115),AND($A5&gt;=$F$116,$A5&lt;$G$116),AND($A5&gt;=$F$117,$A5&lt;$G$117),AND($A5&gt;=$F$118,$A5&lt;$G$118),AND($A5&gt;=$F$119,$A5&lt;$G$119))</formula>
    </cfRule>
  </conditionalFormatting>
  <conditionalFormatting sqref="F5:F72 L5:L72 R5:R72 X5:X72">
    <cfRule type="expression" dxfId="46" priority="31">
      <formula>AND(TIME($A5,#REF!,0)&gt;=#REF!,TIME($A5,#REF!,0)&lt;#REF!)</formula>
    </cfRule>
  </conditionalFormatting>
  <conditionalFormatting sqref="F5:F72 R5:R72">
    <cfRule type="expression" dxfId="45" priority="32">
      <formula>AND(TIME($A5,#REF!,0)&gt;=#REF!,TIME($A5,#REF!,0)&lt;#REF!)</formula>
    </cfRule>
  </conditionalFormatting>
  <conditionalFormatting sqref="H5:K73">
    <cfRule type="expression" dxfId="44" priority="81">
      <formula>OR(AND($G5&gt;=$L$81,$G5&lt;$M$81),AND($G5&gt;=$L$82,$G5&lt;$M$82),AND($G5&gt;=$L$83,$G5&lt;$M$83),AND($G5&gt;=$L$84,$G5&lt;$M$84),AND($G5&gt;=$L$85,$G5&lt;$M$85))</formula>
    </cfRule>
    <cfRule type="expression" dxfId="43" priority="82">
      <formula>OR(AND($G5&gt;=$L$86,$G5&lt;$M$86),AND($G5&gt;=$L$87,$G5&lt;$M$87),AND($G5&gt;=$L$88,$G5&lt;$M$88),AND($G5&gt;=$L$89,$G5&lt;$M$89),AND($G5&gt;=$L$90,$G5&lt;$M$90),AND($G5&gt;=$L$91,$G5&lt;$M$91),AND($G5&gt;=$L$92,$G5&lt;$M$92),AND($G5&gt;=$L$93,$G5&lt;$M$93))</formula>
    </cfRule>
    <cfRule type="expression" dxfId="42" priority="83">
      <formula>OR(AND($G5&gt;=$L$94,$G5&lt;$M$94),AND($G5&gt;=$L$95,$G5&lt;$M$95))</formula>
    </cfRule>
    <cfRule type="expression" dxfId="41" priority="84">
      <formula>OR(AND($G5&gt;=$L$96,$G5&lt;$M$96),AND($G5&gt;=$L$97,$G5&lt;$M$97))</formula>
    </cfRule>
    <cfRule type="expression" dxfId="40" priority="85">
      <formula>OR(AND($G5&gt;=$L$98,$G5&lt;$M$98),AND($G5&gt;=$L$99,$G5&lt;$M$99),AND($G5&gt;=$L$100,$G5&lt;$M$100),AND($G5&gt;=$L$101,$G5&lt;$M$101),AND($G5&gt;=$L$102,$G5&lt;$M$102))</formula>
    </cfRule>
    <cfRule type="expression" dxfId="39" priority="86">
      <formula>OR(AND($G5&gt;=$L$103,$G5&lt;$M$103),AND($G5&gt;=$L$104,$G5&lt;$M$104),AND($G5&gt;=$L$105,$G5&lt;$M$105),AND($G5&gt;=$L$106,$G5&lt;$M$106),AND($G5&gt;=$L$107,$G5&lt;$M$107),AND($G5&gt;=$L$108,$G5&lt;$M$108))</formula>
    </cfRule>
    <cfRule type="expression" dxfId="38" priority="87">
      <formula>OR(AND($G5&gt;=$L$109,$G5&lt;$M$109),AND($G5&gt;=$L$110,$G5&lt;$M$110),AND($G5&gt;=$L$111,$G5&lt;$M$111),AND($G5&gt;=$L$112,$G5&lt;$M$112),AND($G5&gt;=$L$113,$G5&lt;$M$113),AND($G5&gt;=$L$114,$G5&lt;$M$114),AND($G5&gt;=$L$115,$G5&lt;$M$115),AND($G5&gt;=$L$116,$G5&lt;$M$116),AND($G5&gt;=$L$117,$G5&lt;$M$117),AND($G5&gt;=$L$118,$G5&lt;$M$118),AND($G5&gt;=$L$119,$G5&lt;$M$119))</formula>
    </cfRule>
  </conditionalFormatting>
  <conditionalFormatting sqref="L5:L72 X5:X72">
    <cfRule type="expression" dxfId="37" priority="33">
      <formula>AND(TIME($A5,#REF!,0)&gt;=#REF!,TIME($A5,#REF!,0)&lt;M$5)</formula>
    </cfRule>
  </conditionalFormatting>
  <conditionalFormatting sqref="N5:Q73">
    <cfRule type="expression" dxfId="36" priority="88">
      <formula>OR(AND($M5&gt;=$R$81,$M5&lt;$S$81),AND($M5&gt;=$R$82,$M5&lt;$S$82),AND($M5&gt;=$R$83,$M5&lt;$S$83),AND($M5&gt;=$R$84,$M5&lt;$S$84),AND($M5&gt;=$R$85,$M5&lt;$S$85))</formula>
    </cfRule>
    <cfRule type="expression" dxfId="35" priority="89">
      <formula>OR(AND($M5&gt;=$R$86,$M5&lt;$S$86),AND($M5&gt;=$R$87,$M5&lt;$S$87),AND($M5&gt;=$R$88,$M5&lt;$S$88),AND($M5&gt;=$R$89,$M5&lt;$S$89),AND($M5&gt;=$R$90,$M5&lt;$S$90),AND($M5&gt;=$R$91,$M5&lt;$S$91),AND($M5&gt;=$R$92,$M5&lt;$S$92),AND($M5&gt;=$R$93,$M5&lt;$S$93))</formula>
    </cfRule>
    <cfRule type="expression" dxfId="34" priority="90">
      <formula>OR(AND($M5&gt;=$R$94,$M5&lt;$S$94),AND($M5&gt;=$R$95,$M5&lt;$S$95))</formula>
    </cfRule>
    <cfRule type="expression" dxfId="33" priority="91">
      <formula>OR(AND($M5&gt;=$R$96,$M5&lt;$S$96),AND($M5&gt;=$R$97,$M5&lt;$S$97))</formula>
    </cfRule>
    <cfRule type="expression" dxfId="32" priority="92">
      <formula>OR(AND($M5&gt;=$R$98,$M5&lt;$S$98),AND($M5&gt;=$R$99,$M5&lt;$S$99),AND($M5&gt;=$R$100,$M5&lt;$S$100),AND($M5&gt;=$R$101,$M5&lt;$S$101),AND($M5&gt;=$R$102,$M5&lt;$S$102))</formula>
    </cfRule>
    <cfRule type="expression" dxfId="31" priority="93">
      <formula>OR(AND($M5&gt;=$R$103,$M5&lt;$S$103),AND($M5&gt;=$R$104,$M5&lt;$S$104),AND($M5&gt;=$R$105,$M5&lt;$S$105),AND($M5&gt;=$R$106,$M5&lt;$S$106),AND($M5&gt;=$R$107,$M5&lt;$S$107),AND($M5&gt;=$R$108,$M5&lt;$S$108))</formula>
    </cfRule>
    <cfRule type="expression" dxfId="30" priority="94">
      <formula>OR(AND($M5&gt;=$R$109,$M5&lt;$S$109),AND($M5&gt;=$R$110,$M5&lt;$S$110),AND($M5&gt;=$R$111,$M5&lt;$S$111),AND($M5&gt;=$R$112,$M5&lt;$S$112),AND($M5&gt;=$R$113,$M5&lt;$S$113),AND($M5&gt;=$R$114,$M5&lt;$S$114),AND($M5&gt;=$R$115,$M5&lt;$S$115),AND($M5&gt;=$R$116,$M5&lt;$S$116),AND($M5&gt;=$R$117,$M5&lt;$S$117),AND($M5&gt;=$R$118,$M5&lt;$S$118),AND($M5&gt;=$R$119,$M5&lt;$S$119))</formula>
    </cfRule>
  </conditionalFormatting>
  <conditionalFormatting sqref="T5:W73">
    <cfRule type="expression" dxfId="29" priority="95">
      <formula>OR(AND($S5&gt;=$X$81,$S5&lt;$Y$81),AND($S5&gt;=$X$82,$S5&lt;$Y$82),AND($S5&gt;=$X$83,$S5&lt;$Y$83),AND($S5&gt;=$X$84,$S5&lt;$Y$84),AND($S5&gt;=$X$85,$S5&lt;$Y$85))</formula>
    </cfRule>
    <cfRule type="expression" dxfId="28" priority="96">
      <formula>OR(AND($S5&gt;=$X$86,$S5&lt;$Y$86),AND($S5&gt;=$X$87,$S5&lt;$Y$87),AND($S5&gt;=$X$88,$S5&lt;$Y$88),AND($S5&gt;=$X$89,$S5&lt;$Y$89),AND($S5&gt;=$X$90,$S5&lt;$Y$90),AND($S5&gt;=$X$91,$S5&lt;$Y$91),AND($S5&gt;=$X$92,$S5&lt;$Y$92),AND($S5&gt;=$X$93,$S5&lt;$Y$93))</formula>
    </cfRule>
    <cfRule type="expression" dxfId="27" priority="97">
      <formula>OR(AND($S5&gt;=$X$94,$S5&lt;$Y$94),AND($S5&gt;=$X$95,$S5&lt;$Y$95))</formula>
    </cfRule>
    <cfRule type="expression" dxfId="26" priority="98">
      <formula>OR(AND($S5&gt;=$X$96,$S5&lt;$Y$96),AND($S5&gt;=$X$97,$S5&lt;$Y$97))</formula>
    </cfRule>
    <cfRule type="expression" dxfId="25" priority="99">
      <formula>OR(AND($S5&gt;=$X$98,$S5&lt;$Y$98),AND($S5&gt;=$X$99,$S5&lt;$Y$99),AND($S5&gt;=$X$100,$S5&lt;$Y$100),AND($S5&gt;=$X$101,$S5&lt;$Y$101),AND($S5&gt;=$X$102,$S5&lt;$Y$102))</formula>
    </cfRule>
    <cfRule type="expression" dxfId="24" priority="100">
      <formula>OR(AND($S5&gt;=$X$103,$S5&lt;$Y$103),AND($S5&gt;=$X$104,$S5&lt;$Y$104),AND($S5&gt;=$X$105,$S5&lt;$Y$105),AND($S5&gt;=$X$106,$S5&lt;$Y$106),AND($S5&gt;=$X$107,$S5&lt;$Y$107),AND($S5&gt;=$X$108,$S5&lt;$Y$108))</formula>
    </cfRule>
    <cfRule type="expression" dxfId="23" priority="101">
      <formula>OR(AND($S5&gt;=$X$109,$S5&lt;$Y$109),AND($S5&gt;=$X$110,$S5&lt;$Y$110),AND($S5&gt;=$X$111,$S5&lt;$Y$111),AND($S5&gt;=$X$112,$S5&lt;$Y$112),AND($S5&gt;=$X$113,$S5&lt;$Y$113),AND($S5&gt;=$X$114,$S5&lt;$Y$114),AND($S5&gt;=$X$115,$S5&lt;$Y$115),AND($S5&gt;=$X$116,$S5&lt;$Y$116),AND($S5&gt;=$X$117,$S5&lt;$Y$117),AND($S5&gt;=$X$118,$S5&lt;$Y$118),AND($S5&gt;=$X$119,$S5&lt;$Y$119))</formula>
    </cfRule>
  </conditionalFormatting>
  <conditionalFormatting sqref="Z5:AC73">
    <cfRule type="expression" dxfId="22" priority="3">
      <formula>OR(AND($Y5&gt;=$AD$81,$Y5&lt;$AE$81),AND($Y5&gt;=$AD$82,$Y5&lt;$AE$82),AND($Y5&gt;=$AD$83,$Y5&lt;$AE$83),AND($Y5&gt;=$AD$84,$Y5&lt;$AE$84),AND($Y5&gt;=$AD$85,$Y5&lt;$AE$85))</formula>
    </cfRule>
    <cfRule type="expression" dxfId="21" priority="4">
      <formula>OR(AND($Y5&gt;=$AD$86,$Y5&lt;$AE$86),AND($Y5&gt;=$AD$87,$Y5&lt;$AE$87),AND($Y5&gt;=$AD$88,$Y5&lt;$AE$88),AND($Y5&gt;=$AD$89,$Y5&lt;$AE$89),AND($Y5&gt;=$AD$90,$Y5&lt;$AE$90),AND($Y5&gt;=$AD$91,$Y5&lt;$AE$91),AND($Y5&gt;=$AD$92,$Y5&lt;$AE$92),AND($Y5&gt;=$ADA$93,$Y5&lt;$AE$93))</formula>
    </cfRule>
    <cfRule type="expression" dxfId="20" priority="5">
      <formula>OR(AND($Y5&gt;=$AD$94,$Y5&lt;$AE$94),AND($Y5&gt;=$AD$95,$Y5&lt;$AE$95))</formula>
    </cfRule>
    <cfRule type="expression" dxfId="19" priority="6">
      <formula>OR(AND($Y5&gt;=$AD$96,$Y5&lt;$AE$96),AND($Y5&gt;=$AD$97,$Y5&lt;$AE$97))</formula>
    </cfRule>
    <cfRule type="expression" dxfId="18" priority="7">
      <formula>OR(AND($Y5&gt;=$AD$98,$Y5&lt;$AE$98),AND($Y5&gt;=$AD$99,$Y5&lt;$AE$99),AND($Y5&gt;=$AD$100,$Y5&lt;$AE$100),AND($Y5&gt;=$AD$101,$Y5&lt;$AE$101),AND($Y5&gt;=$AD$102,$Y5&lt;$AE$102))</formula>
    </cfRule>
    <cfRule type="expression" dxfId="17" priority="8">
      <formula>OR(AND($Y5&gt;=$AD$103,$Y5&lt;$AE$103),AND($Y5&gt;=$AD$104,$Y5&lt;$AE$104),AND($Y5&gt;=$AD$105,$Y5&lt;$AE$105),AND($Y5&gt;=$AD$106,$Y5&lt;$AE$106),AND($Y5&gt;=$AD$107,$Y5&lt;$AE$107),AND($Y5&gt;=$AD$108,$Y5&lt;$AE$108))</formula>
    </cfRule>
    <cfRule type="expression" dxfId="16" priority="9">
      <formula>OR(AND($Y5&gt;=$AD$109,$Y5&lt;$AE$109),AND($Y5&gt;=$AD$110,$Y5&lt;$AE$110),AND($Y5&gt;=$AD$111,$Y5&lt;$AE$111),AND($Y5&gt;=$AD$112,$Y5&lt;$AE$112),AND($Y5&gt;=$AD$113,$Y5&lt;$AE$113),AND($Y5&gt;=$AD$114,$Y5&lt;$AE$114),AND($Y5&gt;=$AD$115,$Y5&lt;$AE$115),AND($Y5&gt;=$AD$116,$Y5&lt;$AE$116),AND($Y5&gt;=$AD$117,$Y5&lt;$AE$117),AND($Y5&gt;=$AD$118,$Y5&lt;$AE$118),AND($Y5&gt;=$AD$119,$Y5&lt;$AE$119))</formula>
    </cfRule>
  </conditionalFormatting>
  <conditionalFormatting sqref="AD5:AD72">
    <cfRule type="expression" dxfId="15" priority="1">
      <formula>AND(TIME($A5,#REF!,0)&gt;=#REF!,TIME($A5,#REF!,0)&lt;#REF!)</formula>
    </cfRule>
    <cfRule type="expression" dxfId="14" priority="2">
      <formula>AND(TIME($A5,#REF!,0)&gt;=#REF!,TIME($A5,#REF!,0)&lt;AE$5)</formula>
    </cfRule>
  </conditionalFormatting>
  <pageMargins left="0.23622047244094491" right="0.23622047244094491" top="0.74803149606299213" bottom="0.74803149606299213" header="0.31496062992125984" footer="0.31496062992125984"/>
  <pageSetup paperSize="8" scale="63" fitToWidth="3" orientation="portrait" r:id="rId1"/>
  <colBreaks count="1" manualBreakCount="1">
    <brk id="12" max="7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DDF15-25A4-4DD1-8C2C-3296FDDD1012}">
  <sheetPr codeName="Sheet4">
    <tabColor rgb="FF92D050"/>
  </sheetPr>
  <dimension ref="A1:AT187"/>
  <sheetViews>
    <sheetView showGridLines="0" tabSelected="1" view="pageBreakPreview" topLeftCell="A15" zoomScaleNormal="115" zoomScaleSheetLayoutView="100" zoomScalePageLayoutView="70" workbookViewId="0">
      <selection activeCell="K47" sqref="K47:M47"/>
    </sheetView>
  </sheetViews>
  <sheetFormatPr defaultColWidth="2.375" defaultRowHeight="13.5"/>
  <cols>
    <col min="1" max="5" width="2.375" style="61" customWidth="1"/>
    <col min="6" max="6" width="6.5" style="61" bestFit="1" customWidth="1"/>
    <col min="7" max="7" width="2.375" style="61" customWidth="1"/>
    <col min="8" max="8" width="2.875" style="61" customWidth="1"/>
    <col min="9" max="9" width="2.375" style="61" customWidth="1"/>
    <col min="10" max="10" width="2.875" style="61" customWidth="1"/>
    <col min="11" max="14" width="2.375" style="61" customWidth="1"/>
    <col min="15" max="15" width="2.25" style="61" customWidth="1"/>
    <col min="16" max="37" width="2.375" style="61"/>
    <col min="38" max="38" width="2.375" style="61" customWidth="1"/>
    <col min="39" max="44" width="2.375" style="61"/>
    <col min="45" max="45" width="3.875" style="61" customWidth="1"/>
    <col min="46" max="46" width="3.5" style="61" customWidth="1"/>
    <col min="47" max="48" width="2.75" style="61" bestFit="1" customWidth="1"/>
    <col min="49" max="259" width="2.375" style="61"/>
    <col min="260" max="260" width="2.875" style="61" customWidth="1"/>
    <col min="261" max="261" width="2.375" style="61"/>
    <col min="262" max="262" width="2.875" style="61" customWidth="1"/>
    <col min="263" max="268" width="2.375" style="61"/>
    <col min="269" max="269" width="2.25" style="61" customWidth="1"/>
    <col min="270" max="515" width="2.375" style="61"/>
    <col min="516" max="516" width="2.875" style="61" customWidth="1"/>
    <col min="517" max="517" width="2.375" style="61"/>
    <col min="518" max="518" width="2.875" style="61" customWidth="1"/>
    <col min="519" max="524" width="2.375" style="61"/>
    <col min="525" max="525" width="2.25" style="61" customWidth="1"/>
    <col min="526" max="771" width="2.375" style="61"/>
    <col min="772" max="772" width="2.875" style="61" customWidth="1"/>
    <col min="773" max="773" width="2.375" style="61"/>
    <col min="774" max="774" width="2.875" style="61" customWidth="1"/>
    <col min="775" max="780" width="2.375" style="61"/>
    <col min="781" max="781" width="2.25" style="61" customWidth="1"/>
    <col min="782" max="1027" width="2.375" style="61"/>
    <col min="1028" max="1028" width="2.875" style="61" customWidth="1"/>
    <col min="1029" max="1029" width="2.375" style="61"/>
    <col min="1030" max="1030" width="2.875" style="61" customWidth="1"/>
    <col min="1031" max="1036" width="2.375" style="61"/>
    <col min="1037" max="1037" width="2.25" style="61" customWidth="1"/>
    <col min="1038" max="1283" width="2.375" style="61"/>
    <col min="1284" max="1284" width="2.875" style="61" customWidth="1"/>
    <col min="1285" max="1285" width="2.375" style="61"/>
    <col min="1286" max="1286" width="2.875" style="61" customWidth="1"/>
    <col min="1287" max="1292" width="2.375" style="61"/>
    <col min="1293" max="1293" width="2.25" style="61" customWidth="1"/>
    <col min="1294" max="1539" width="2.375" style="61"/>
    <col min="1540" max="1540" width="2.875" style="61" customWidth="1"/>
    <col min="1541" max="1541" width="2.375" style="61"/>
    <col min="1542" max="1542" width="2.875" style="61" customWidth="1"/>
    <col min="1543" max="1548" width="2.375" style="61"/>
    <col min="1549" max="1549" width="2.25" style="61" customWidth="1"/>
    <col min="1550" max="1795" width="2.375" style="61"/>
    <col min="1796" max="1796" width="2.875" style="61" customWidth="1"/>
    <col min="1797" max="1797" width="2.375" style="61"/>
    <col min="1798" max="1798" width="2.875" style="61" customWidth="1"/>
    <col min="1799" max="1804" width="2.375" style="61"/>
    <col min="1805" max="1805" width="2.25" style="61" customWidth="1"/>
    <col min="1806" max="2051" width="2.375" style="61"/>
    <col min="2052" max="2052" width="2.875" style="61" customWidth="1"/>
    <col min="2053" max="2053" width="2.375" style="61"/>
    <col min="2054" max="2054" width="2.875" style="61" customWidth="1"/>
    <col min="2055" max="2060" width="2.375" style="61"/>
    <col min="2061" max="2061" width="2.25" style="61" customWidth="1"/>
    <col min="2062" max="2307" width="2.375" style="61"/>
    <col min="2308" max="2308" width="2.875" style="61" customWidth="1"/>
    <col min="2309" max="2309" width="2.375" style="61"/>
    <col min="2310" max="2310" width="2.875" style="61" customWidth="1"/>
    <col min="2311" max="2316" width="2.375" style="61"/>
    <col min="2317" max="2317" width="2.25" style="61" customWidth="1"/>
    <col min="2318" max="2563" width="2.375" style="61"/>
    <col min="2564" max="2564" width="2.875" style="61" customWidth="1"/>
    <col min="2565" max="2565" width="2.375" style="61"/>
    <col min="2566" max="2566" width="2.875" style="61" customWidth="1"/>
    <col min="2567" max="2572" width="2.375" style="61"/>
    <col min="2573" max="2573" width="2.25" style="61" customWidth="1"/>
    <col min="2574" max="2819" width="2.375" style="61"/>
    <col min="2820" max="2820" width="2.875" style="61" customWidth="1"/>
    <col min="2821" max="2821" width="2.375" style="61"/>
    <col min="2822" max="2822" width="2.875" style="61" customWidth="1"/>
    <col min="2823" max="2828" width="2.375" style="61"/>
    <col min="2829" max="2829" width="2.25" style="61" customWidth="1"/>
    <col min="2830" max="3075" width="2.375" style="61"/>
    <col min="3076" max="3076" width="2.875" style="61" customWidth="1"/>
    <col min="3077" max="3077" width="2.375" style="61"/>
    <col min="3078" max="3078" width="2.875" style="61" customWidth="1"/>
    <col min="3079" max="3084" width="2.375" style="61"/>
    <col min="3085" max="3085" width="2.25" style="61" customWidth="1"/>
    <col min="3086" max="3331" width="2.375" style="61"/>
    <col min="3332" max="3332" width="2.875" style="61" customWidth="1"/>
    <col min="3333" max="3333" width="2.375" style="61"/>
    <col min="3334" max="3334" width="2.875" style="61" customWidth="1"/>
    <col min="3335" max="3340" width="2.375" style="61"/>
    <col min="3341" max="3341" width="2.25" style="61" customWidth="1"/>
    <col min="3342" max="3587" width="2.375" style="61"/>
    <col min="3588" max="3588" width="2.875" style="61" customWidth="1"/>
    <col min="3589" max="3589" width="2.375" style="61"/>
    <col min="3590" max="3590" width="2.875" style="61" customWidth="1"/>
    <col min="3591" max="3596" width="2.375" style="61"/>
    <col min="3597" max="3597" width="2.25" style="61" customWidth="1"/>
    <col min="3598" max="3843" width="2.375" style="61"/>
    <col min="3844" max="3844" width="2.875" style="61" customWidth="1"/>
    <col min="3845" max="3845" width="2.375" style="61"/>
    <col min="3846" max="3846" width="2.875" style="61" customWidth="1"/>
    <col min="3847" max="3852" width="2.375" style="61"/>
    <col min="3853" max="3853" width="2.25" style="61" customWidth="1"/>
    <col min="3854" max="4099" width="2.375" style="61"/>
    <col min="4100" max="4100" width="2.875" style="61" customWidth="1"/>
    <col min="4101" max="4101" width="2.375" style="61"/>
    <col min="4102" max="4102" width="2.875" style="61" customWidth="1"/>
    <col min="4103" max="4108" width="2.375" style="61"/>
    <col min="4109" max="4109" width="2.25" style="61" customWidth="1"/>
    <col min="4110" max="4355" width="2.375" style="61"/>
    <col min="4356" max="4356" width="2.875" style="61" customWidth="1"/>
    <col min="4357" max="4357" width="2.375" style="61"/>
    <col min="4358" max="4358" width="2.875" style="61" customWidth="1"/>
    <col min="4359" max="4364" width="2.375" style="61"/>
    <col min="4365" max="4365" width="2.25" style="61" customWidth="1"/>
    <col min="4366" max="4611" width="2.375" style="61"/>
    <col min="4612" max="4612" width="2.875" style="61" customWidth="1"/>
    <col min="4613" max="4613" width="2.375" style="61"/>
    <col min="4614" max="4614" width="2.875" style="61" customWidth="1"/>
    <col min="4615" max="4620" width="2.375" style="61"/>
    <col min="4621" max="4621" width="2.25" style="61" customWidth="1"/>
    <col min="4622" max="4867" width="2.375" style="61"/>
    <col min="4868" max="4868" width="2.875" style="61" customWidth="1"/>
    <col min="4869" max="4869" width="2.375" style="61"/>
    <col min="4870" max="4870" width="2.875" style="61" customWidth="1"/>
    <col min="4871" max="4876" width="2.375" style="61"/>
    <col min="4877" max="4877" width="2.25" style="61" customWidth="1"/>
    <col min="4878" max="5123" width="2.375" style="61"/>
    <col min="5124" max="5124" width="2.875" style="61" customWidth="1"/>
    <col min="5125" max="5125" width="2.375" style="61"/>
    <col min="5126" max="5126" width="2.875" style="61" customWidth="1"/>
    <col min="5127" max="5132" width="2.375" style="61"/>
    <col min="5133" max="5133" width="2.25" style="61" customWidth="1"/>
    <col min="5134" max="5379" width="2.375" style="61"/>
    <col min="5380" max="5380" width="2.875" style="61" customWidth="1"/>
    <col min="5381" max="5381" width="2.375" style="61"/>
    <col min="5382" max="5382" width="2.875" style="61" customWidth="1"/>
    <col min="5383" max="5388" width="2.375" style="61"/>
    <col min="5389" max="5389" width="2.25" style="61" customWidth="1"/>
    <col min="5390" max="5635" width="2.375" style="61"/>
    <col min="5636" max="5636" width="2.875" style="61" customWidth="1"/>
    <col min="5637" max="5637" width="2.375" style="61"/>
    <col min="5638" max="5638" width="2.875" style="61" customWidth="1"/>
    <col min="5639" max="5644" width="2.375" style="61"/>
    <col min="5645" max="5645" width="2.25" style="61" customWidth="1"/>
    <col min="5646" max="5891" width="2.375" style="61"/>
    <col min="5892" max="5892" width="2.875" style="61" customWidth="1"/>
    <col min="5893" max="5893" width="2.375" style="61"/>
    <col min="5894" max="5894" width="2.875" style="61" customWidth="1"/>
    <col min="5895" max="5900" width="2.375" style="61"/>
    <col min="5901" max="5901" width="2.25" style="61" customWidth="1"/>
    <col min="5902" max="6147" width="2.375" style="61"/>
    <col min="6148" max="6148" width="2.875" style="61" customWidth="1"/>
    <col min="6149" max="6149" width="2.375" style="61"/>
    <col min="6150" max="6150" width="2.875" style="61" customWidth="1"/>
    <col min="6151" max="6156" width="2.375" style="61"/>
    <col min="6157" max="6157" width="2.25" style="61" customWidth="1"/>
    <col min="6158" max="6403" width="2.375" style="61"/>
    <col min="6404" max="6404" width="2.875" style="61" customWidth="1"/>
    <col min="6405" max="6405" width="2.375" style="61"/>
    <col min="6406" max="6406" width="2.875" style="61" customWidth="1"/>
    <col min="6407" max="6412" width="2.375" style="61"/>
    <col min="6413" max="6413" width="2.25" style="61" customWidth="1"/>
    <col min="6414" max="6659" width="2.375" style="61"/>
    <col min="6660" max="6660" width="2.875" style="61" customWidth="1"/>
    <col min="6661" max="6661" width="2.375" style="61"/>
    <col min="6662" max="6662" width="2.875" style="61" customWidth="1"/>
    <col min="6663" max="6668" width="2.375" style="61"/>
    <col min="6669" max="6669" width="2.25" style="61" customWidth="1"/>
    <col min="6670" max="6915" width="2.375" style="61"/>
    <col min="6916" max="6916" width="2.875" style="61" customWidth="1"/>
    <col min="6917" max="6917" width="2.375" style="61"/>
    <col min="6918" max="6918" width="2.875" style="61" customWidth="1"/>
    <col min="6919" max="6924" width="2.375" style="61"/>
    <col min="6925" max="6925" width="2.25" style="61" customWidth="1"/>
    <col min="6926" max="7171" width="2.375" style="61"/>
    <col min="7172" max="7172" width="2.875" style="61" customWidth="1"/>
    <col min="7173" max="7173" width="2.375" style="61"/>
    <col min="7174" max="7174" width="2.875" style="61" customWidth="1"/>
    <col min="7175" max="7180" width="2.375" style="61"/>
    <col min="7181" max="7181" width="2.25" style="61" customWidth="1"/>
    <col min="7182" max="7427" width="2.375" style="61"/>
    <col min="7428" max="7428" width="2.875" style="61" customWidth="1"/>
    <col min="7429" max="7429" width="2.375" style="61"/>
    <col min="7430" max="7430" width="2.875" style="61" customWidth="1"/>
    <col min="7431" max="7436" width="2.375" style="61"/>
    <col min="7437" max="7437" width="2.25" style="61" customWidth="1"/>
    <col min="7438" max="7683" width="2.375" style="61"/>
    <col min="7684" max="7684" width="2.875" style="61" customWidth="1"/>
    <col min="7685" max="7685" width="2.375" style="61"/>
    <col min="7686" max="7686" width="2.875" style="61" customWidth="1"/>
    <col min="7687" max="7692" width="2.375" style="61"/>
    <col min="7693" max="7693" width="2.25" style="61" customWidth="1"/>
    <col min="7694" max="7939" width="2.375" style="61"/>
    <col min="7940" max="7940" width="2.875" style="61" customWidth="1"/>
    <col min="7941" max="7941" width="2.375" style="61"/>
    <col min="7942" max="7942" width="2.875" style="61" customWidth="1"/>
    <col min="7943" max="7948" width="2.375" style="61"/>
    <col min="7949" max="7949" width="2.25" style="61" customWidth="1"/>
    <col min="7950" max="8195" width="2.375" style="61"/>
    <col min="8196" max="8196" width="2.875" style="61" customWidth="1"/>
    <col min="8197" max="8197" width="2.375" style="61"/>
    <col min="8198" max="8198" width="2.875" style="61" customWidth="1"/>
    <col min="8199" max="8204" width="2.375" style="61"/>
    <col min="8205" max="8205" width="2.25" style="61" customWidth="1"/>
    <col min="8206" max="8451" width="2.375" style="61"/>
    <col min="8452" max="8452" width="2.875" style="61" customWidth="1"/>
    <col min="8453" max="8453" width="2.375" style="61"/>
    <col min="8454" max="8454" width="2.875" style="61" customWidth="1"/>
    <col min="8455" max="8460" width="2.375" style="61"/>
    <col min="8461" max="8461" width="2.25" style="61" customWidth="1"/>
    <col min="8462" max="8707" width="2.375" style="61"/>
    <col min="8708" max="8708" width="2.875" style="61" customWidth="1"/>
    <col min="8709" max="8709" width="2.375" style="61"/>
    <col min="8710" max="8710" width="2.875" style="61" customWidth="1"/>
    <col min="8711" max="8716" width="2.375" style="61"/>
    <col min="8717" max="8717" width="2.25" style="61" customWidth="1"/>
    <col min="8718" max="8963" width="2.375" style="61"/>
    <col min="8964" max="8964" width="2.875" style="61" customWidth="1"/>
    <col min="8965" max="8965" width="2.375" style="61"/>
    <col min="8966" max="8966" width="2.875" style="61" customWidth="1"/>
    <col min="8967" max="8972" width="2.375" style="61"/>
    <col min="8973" max="8973" width="2.25" style="61" customWidth="1"/>
    <col min="8974" max="9219" width="2.375" style="61"/>
    <col min="9220" max="9220" width="2.875" style="61" customWidth="1"/>
    <col min="9221" max="9221" width="2.375" style="61"/>
    <col min="9222" max="9222" width="2.875" style="61" customWidth="1"/>
    <col min="9223" max="9228" width="2.375" style="61"/>
    <col min="9229" max="9229" width="2.25" style="61" customWidth="1"/>
    <col min="9230" max="9475" width="2.375" style="61"/>
    <col min="9476" max="9476" width="2.875" style="61" customWidth="1"/>
    <col min="9477" max="9477" width="2.375" style="61"/>
    <col min="9478" max="9478" width="2.875" style="61" customWidth="1"/>
    <col min="9479" max="9484" width="2.375" style="61"/>
    <col min="9485" max="9485" width="2.25" style="61" customWidth="1"/>
    <col min="9486" max="9731" width="2.375" style="61"/>
    <col min="9732" max="9732" width="2.875" style="61" customWidth="1"/>
    <col min="9733" max="9733" width="2.375" style="61"/>
    <col min="9734" max="9734" width="2.875" style="61" customWidth="1"/>
    <col min="9735" max="9740" width="2.375" style="61"/>
    <col min="9741" max="9741" width="2.25" style="61" customWidth="1"/>
    <col min="9742" max="9987" width="2.375" style="61"/>
    <col min="9988" max="9988" width="2.875" style="61" customWidth="1"/>
    <col min="9989" max="9989" width="2.375" style="61"/>
    <col min="9990" max="9990" width="2.875" style="61" customWidth="1"/>
    <col min="9991" max="9996" width="2.375" style="61"/>
    <col min="9997" max="9997" width="2.25" style="61" customWidth="1"/>
    <col min="9998" max="10243" width="2.375" style="61"/>
    <col min="10244" max="10244" width="2.875" style="61" customWidth="1"/>
    <col min="10245" max="10245" width="2.375" style="61"/>
    <col min="10246" max="10246" width="2.875" style="61" customWidth="1"/>
    <col min="10247" max="10252" width="2.375" style="61"/>
    <col min="10253" max="10253" width="2.25" style="61" customWidth="1"/>
    <col min="10254" max="10499" width="2.375" style="61"/>
    <col min="10500" max="10500" width="2.875" style="61" customWidth="1"/>
    <col min="10501" max="10501" width="2.375" style="61"/>
    <col min="10502" max="10502" width="2.875" style="61" customWidth="1"/>
    <col min="10503" max="10508" width="2.375" style="61"/>
    <col min="10509" max="10509" width="2.25" style="61" customWidth="1"/>
    <col min="10510" max="10755" width="2.375" style="61"/>
    <col min="10756" max="10756" width="2.875" style="61" customWidth="1"/>
    <col min="10757" max="10757" width="2.375" style="61"/>
    <col min="10758" max="10758" width="2.875" style="61" customWidth="1"/>
    <col min="10759" max="10764" width="2.375" style="61"/>
    <col min="10765" max="10765" width="2.25" style="61" customWidth="1"/>
    <col min="10766" max="11011" width="2.375" style="61"/>
    <col min="11012" max="11012" width="2.875" style="61" customWidth="1"/>
    <col min="11013" max="11013" width="2.375" style="61"/>
    <col min="11014" max="11014" width="2.875" style="61" customWidth="1"/>
    <col min="11015" max="11020" width="2.375" style="61"/>
    <col min="11021" max="11021" width="2.25" style="61" customWidth="1"/>
    <col min="11022" max="11267" width="2.375" style="61"/>
    <col min="11268" max="11268" width="2.875" style="61" customWidth="1"/>
    <col min="11269" max="11269" width="2.375" style="61"/>
    <col min="11270" max="11270" width="2.875" style="61" customWidth="1"/>
    <col min="11271" max="11276" width="2.375" style="61"/>
    <col min="11277" max="11277" width="2.25" style="61" customWidth="1"/>
    <col min="11278" max="11523" width="2.375" style="61"/>
    <col min="11524" max="11524" width="2.875" style="61" customWidth="1"/>
    <col min="11525" max="11525" width="2.375" style="61"/>
    <col min="11526" max="11526" width="2.875" style="61" customWidth="1"/>
    <col min="11527" max="11532" width="2.375" style="61"/>
    <col min="11533" max="11533" width="2.25" style="61" customWidth="1"/>
    <col min="11534" max="11779" width="2.375" style="61"/>
    <col min="11780" max="11780" width="2.875" style="61" customWidth="1"/>
    <col min="11781" max="11781" width="2.375" style="61"/>
    <col min="11782" max="11782" width="2.875" style="61" customWidth="1"/>
    <col min="11783" max="11788" width="2.375" style="61"/>
    <col min="11789" max="11789" width="2.25" style="61" customWidth="1"/>
    <col min="11790" max="12035" width="2.375" style="61"/>
    <col min="12036" max="12036" width="2.875" style="61" customWidth="1"/>
    <col min="12037" max="12037" width="2.375" style="61"/>
    <col min="12038" max="12038" width="2.875" style="61" customWidth="1"/>
    <col min="12039" max="12044" width="2.375" style="61"/>
    <col min="12045" max="12045" width="2.25" style="61" customWidth="1"/>
    <col min="12046" max="12291" width="2.375" style="61"/>
    <col min="12292" max="12292" width="2.875" style="61" customWidth="1"/>
    <col min="12293" max="12293" width="2.375" style="61"/>
    <col min="12294" max="12294" width="2.875" style="61" customWidth="1"/>
    <col min="12295" max="12300" width="2.375" style="61"/>
    <col min="12301" max="12301" width="2.25" style="61" customWidth="1"/>
    <col min="12302" max="12547" width="2.375" style="61"/>
    <col min="12548" max="12548" width="2.875" style="61" customWidth="1"/>
    <col min="12549" max="12549" width="2.375" style="61"/>
    <col min="12550" max="12550" width="2.875" style="61" customWidth="1"/>
    <col min="12551" max="12556" width="2.375" style="61"/>
    <col min="12557" max="12557" width="2.25" style="61" customWidth="1"/>
    <col min="12558" max="12803" width="2.375" style="61"/>
    <col min="12804" max="12804" width="2.875" style="61" customWidth="1"/>
    <col min="12805" max="12805" width="2.375" style="61"/>
    <col min="12806" max="12806" width="2.875" style="61" customWidth="1"/>
    <col min="12807" max="12812" width="2.375" style="61"/>
    <col min="12813" max="12813" width="2.25" style="61" customWidth="1"/>
    <col min="12814" max="13059" width="2.375" style="61"/>
    <col min="13060" max="13060" width="2.875" style="61" customWidth="1"/>
    <col min="13061" max="13061" width="2.375" style="61"/>
    <col min="13062" max="13062" width="2.875" style="61" customWidth="1"/>
    <col min="13063" max="13068" width="2.375" style="61"/>
    <col min="13069" max="13069" width="2.25" style="61" customWidth="1"/>
    <col min="13070" max="13315" width="2.375" style="61"/>
    <col min="13316" max="13316" width="2.875" style="61" customWidth="1"/>
    <col min="13317" max="13317" width="2.375" style="61"/>
    <col min="13318" max="13318" width="2.875" style="61" customWidth="1"/>
    <col min="13319" max="13324" width="2.375" style="61"/>
    <col min="13325" max="13325" width="2.25" style="61" customWidth="1"/>
    <col min="13326" max="13571" width="2.375" style="61"/>
    <col min="13572" max="13572" width="2.875" style="61" customWidth="1"/>
    <col min="13573" max="13573" width="2.375" style="61"/>
    <col min="13574" max="13574" width="2.875" style="61" customWidth="1"/>
    <col min="13575" max="13580" width="2.375" style="61"/>
    <col min="13581" max="13581" width="2.25" style="61" customWidth="1"/>
    <col min="13582" max="13827" width="2.375" style="61"/>
    <col min="13828" max="13828" width="2.875" style="61" customWidth="1"/>
    <col min="13829" max="13829" width="2.375" style="61"/>
    <col min="13830" max="13830" width="2.875" style="61" customWidth="1"/>
    <col min="13831" max="13836" width="2.375" style="61"/>
    <col min="13837" max="13837" width="2.25" style="61" customWidth="1"/>
    <col min="13838" max="14083" width="2.375" style="61"/>
    <col min="14084" max="14084" width="2.875" style="61" customWidth="1"/>
    <col min="14085" max="14085" width="2.375" style="61"/>
    <col min="14086" max="14086" width="2.875" style="61" customWidth="1"/>
    <col min="14087" max="14092" width="2.375" style="61"/>
    <col min="14093" max="14093" width="2.25" style="61" customWidth="1"/>
    <col min="14094" max="14339" width="2.375" style="61"/>
    <col min="14340" max="14340" width="2.875" style="61" customWidth="1"/>
    <col min="14341" max="14341" width="2.375" style="61"/>
    <col min="14342" max="14342" width="2.875" style="61" customWidth="1"/>
    <col min="14343" max="14348" width="2.375" style="61"/>
    <col min="14349" max="14349" width="2.25" style="61" customWidth="1"/>
    <col min="14350" max="14595" width="2.375" style="61"/>
    <col min="14596" max="14596" width="2.875" style="61" customWidth="1"/>
    <col min="14597" max="14597" width="2.375" style="61"/>
    <col min="14598" max="14598" width="2.875" style="61" customWidth="1"/>
    <col min="14599" max="14604" width="2.375" style="61"/>
    <col min="14605" max="14605" width="2.25" style="61" customWidth="1"/>
    <col min="14606" max="14851" width="2.375" style="61"/>
    <col min="14852" max="14852" width="2.875" style="61" customWidth="1"/>
    <col min="14853" max="14853" width="2.375" style="61"/>
    <col min="14854" max="14854" width="2.875" style="61" customWidth="1"/>
    <col min="14855" max="14860" width="2.375" style="61"/>
    <col min="14861" max="14861" width="2.25" style="61" customWidth="1"/>
    <col min="14862" max="15107" width="2.375" style="61"/>
    <col min="15108" max="15108" width="2.875" style="61" customWidth="1"/>
    <col min="15109" max="15109" width="2.375" style="61"/>
    <col min="15110" max="15110" width="2.875" style="61" customWidth="1"/>
    <col min="15111" max="15116" width="2.375" style="61"/>
    <col min="15117" max="15117" width="2.25" style="61" customWidth="1"/>
    <col min="15118" max="15363" width="2.375" style="61"/>
    <col min="15364" max="15364" width="2.875" style="61" customWidth="1"/>
    <col min="15365" max="15365" width="2.375" style="61"/>
    <col min="15366" max="15366" width="2.875" style="61" customWidth="1"/>
    <col min="15367" max="15372" width="2.375" style="61"/>
    <col min="15373" max="15373" width="2.25" style="61" customWidth="1"/>
    <col min="15374" max="15619" width="2.375" style="61"/>
    <col min="15620" max="15620" width="2.875" style="61" customWidth="1"/>
    <col min="15621" max="15621" width="2.375" style="61"/>
    <col min="15622" max="15622" width="2.875" style="61" customWidth="1"/>
    <col min="15623" max="15628" width="2.375" style="61"/>
    <col min="15629" max="15629" width="2.25" style="61" customWidth="1"/>
    <col min="15630" max="15875" width="2.375" style="61"/>
    <col min="15876" max="15876" width="2.875" style="61" customWidth="1"/>
    <col min="15877" max="15877" width="2.375" style="61"/>
    <col min="15878" max="15878" width="2.875" style="61" customWidth="1"/>
    <col min="15879" max="15884" width="2.375" style="61"/>
    <col min="15885" max="15885" width="2.25" style="61" customWidth="1"/>
    <col min="15886" max="16131" width="2.375" style="61"/>
    <col min="16132" max="16132" width="2.875" style="61" customWidth="1"/>
    <col min="16133" max="16133" width="2.375" style="61"/>
    <col min="16134" max="16134" width="2.875" style="61" customWidth="1"/>
    <col min="16135" max="16140" width="2.375" style="61"/>
    <col min="16141" max="16141" width="2.25" style="61" customWidth="1"/>
    <col min="16142" max="16384" width="2.375" style="61"/>
  </cols>
  <sheetData>
    <row r="1" spans="1:39" ht="14.25">
      <c r="A1" s="60"/>
      <c r="B1" s="130"/>
      <c r="C1" s="130"/>
      <c r="D1" s="130"/>
      <c r="E1" s="131" t="s">
        <v>161</v>
      </c>
      <c r="F1" s="132">
        <f>宿泊者名簿!S3</f>
        <v>0</v>
      </c>
      <c r="G1" s="133"/>
      <c r="H1" s="133"/>
      <c r="I1" s="133"/>
      <c r="J1" s="133"/>
      <c r="K1" s="133"/>
      <c r="L1" s="60"/>
      <c r="M1" s="60"/>
      <c r="N1" s="60"/>
      <c r="O1" s="60"/>
      <c r="P1" s="60"/>
      <c r="Q1" s="60"/>
      <c r="R1" s="60"/>
      <c r="S1" s="60"/>
      <c r="T1" s="60"/>
      <c r="U1" s="60"/>
      <c r="V1" s="60"/>
      <c r="W1" s="60"/>
      <c r="X1" s="60"/>
      <c r="Y1" s="60"/>
      <c r="Z1" s="60"/>
      <c r="AA1" s="60"/>
      <c r="AB1" s="60"/>
      <c r="AC1" s="60"/>
      <c r="AD1" s="60"/>
      <c r="AE1" s="60"/>
      <c r="AF1" s="60"/>
      <c r="AG1" s="60"/>
      <c r="AH1" s="60"/>
      <c r="AI1" s="60"/>
      <c r="AJ1" s="60"/>
      <c r="AK1" s="1050" t="s">
        <v>162</v>
      </c>
      <c r="AL1" s="1050"/>
      <c r="AM1" s="1050"/>
    </row>
    <row r="2" spans="1:39" ht="15" thickBot="1">
      <c r="A2" s="60"/>
      <c r="B2" s="62" t="s">
        <v>163</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1051"/>
      <c r="AL2" s="1051"/>
      <c r="AM2" s="1051"/>
    </row>
    <row r="3" spans="1:39" ht="14.25">
      <c r="A3" s="60"/>
      <c r="B3" s="63"/>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5"/>
    </row>
    <row r="4" spans="1:39" ht="14.45" customHeight="1">
      <c r="A4" s="60"/>
      <c r="B4" s="1046" t="s">
        <v>164</v>
      </c>
      <c r="C4" s="1047"/>
      <c r="D4" s="1047"/>
      <c r="E4" s="1047"/>
      <c r="F4" s="1047"/>
      <c r="G4" s="1047"/>
      <c r="H4" s="1047"/>
      <c r="I4" s="1047"/>
      <c r="J4" s="1047"/>
      <c r="K4" s="1047"/>
      <c r="L4" s="1047"/>
      <c r="M4" s="1047"/>
      <c r="N4" s="1047"/>
      <c r="O4" s="1047"/>
      <c r="P4" s="1047"/>
      <c r="Q4" s="1047"/>
      <c r="R4" s="1047"/>
      <c r="S4" s="1047"/>
      <c r="T4" s="1047"/>
      <c r="U4" s="1047"/>
      <c r="V4" s="1047"/>
      <c r="W4" s="1047"/>
      <c r="X4" s="1047"/>
      <c r="Y4" s="1047"/>
      <c r="Z4" s="1047"/>
      <c r="AA4" s="1047"/>
      <c r="AB4" s="1047"/>
      <c r="AC4" s="1047"/>
      <c r="AD4" s="1047"/>
      <c r="AE4" s="1047"/>
      <c r="AF4" s="1047"/>
      <c r="AG4" s="1047"/>
      <c r="AH4" s="1047"/>
      <c r="AI4" s="1047"/>
      <c r="AJ4" s="1047"/>
      <c r="AK4" s="1047"/>
      <c r="AL4" s="1047"/>
      <c r="AM4" s="1048"/>
    </row>
    <row r="5" spans="1:39" ht="14.45" customHeight="1">
      <c r="A5" s="60"/>
      <c r="B5" s="1046"/>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c r="AD5" s="1047"/>
      <c r="AE5" s="1047"/>
      <c r="AF5" s="1047"/>
      <c r="AG5" s="1047"/>
      <c r="AH5" s="1047"/>
      <c r="AI5" s="1047"/>
      <c r="AJ5" s="1047"/>
      <c r="AK5" s="1047"/>
      <c r="AL5" s="1047"/>
      <c r="AM5" s="1048"/>
    </row>
    <row r="6" spans="1:39" ht="14.25">
      <c r="A6" s="60"/>
      <c r="B6" s="66"/>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7"/>
    </row>
    <row r="7" spans="1:39" ht="15.75" customHeight="1">
      <c r="A7" s="60"/>
      <c r="B7" s="66"/>
      <c r="C7" s="60"/>
      <c r="D7" s="60"/>
      <c r="E7" s="60"/>
      <c r="F7" s="60"/>
      <c r="G7" s="60"/>
      <c r="H7" s="60"/>
      <c r="I7" s="60"/>
      <c r="J7" s="60"/>
      <c r="K7" s="60"/>
      <c r="L7" s="60"/>
      <c r="M7" s="60"/>
      <c r="N7" s="60"/>
      <c r="O7" s="60"/>
      <c r="P7" s="60"/>
      <c r="Q7" s="60"/>
      <c r="R7" s="60"/>
      <c r="S7" s="60"/>
      <c r="T7" s="60"/>
      <c r="U7" s="60"/>
      <c r="V7" s="60"/>
      <c r="W7" s="60"/>
      <c r="X7" s="1052">
        <f ca="1">TODAY()</f>
        <v>46176</v>
      </c>
      <c r="Y7" s="1052"/>
      <c r="Z7" s="1052"/>
      <c r="AA7" s="1052"/>
      <c r="AB7" s="1052"/>
      <c r="AC7" s="1052"/>
      <c r="AD7" s="1052"/>
      <c r="AE7" s="1052"/>
      <c r="AF7" s="1052"/>
      <c r="AG7" s="1052"/>
      <c r="AH7" s="1052"/>
      <c r="AI7" s="1052"/>
      <c r="AJ7" s="1052"/>
      <c r="AK7" s="1052"/>
      <c r="AL7" s="1052"/>
      <c r="AM7" s="67"/>
    </row>
    <row r="8" spans="1:39" ht="14.25">
      <c r="A8" s="60"/>
      <c r="B8" s="66"/>
      <c r="C8" s="60" t="s">
        <v>165</v>
      </c>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7"/>
    </row>
    <row r="9" spans="1:39" ht="14.25">
      <c r="A9" s="60"/>
      <c r="B9" s="66"/>
      <c r="D9" s="60" t="s">
        <v>166</v>
      </c>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7"/>
    </row>
    <row r="10" spans="1:39" ht="14.25">
      <c r="A10" s="60"/>
      <c r="B10" s="66"/>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7"/>
    </row>
    <row r="11" spans="1:39" ht="14.25">
      <c r="A11" s="60"/>
      <c r="B11" s="66"/>
      <c r="C11" s="60"/>
      <c r="D11" s="60"/>
      <c r="E11" s="60"/>
      <c r="F11" s="60"/>
      <c r="G11" s="60"/>
      <c r="H11" s="60"/>
      <c r="I11" s="60"/>
      <c r="J11" s="60"/>
      <c r="K11" s="60"/>
      <c r="L11" s="60"/>
      <c r="M11" s="60"/>
      <c r="N11" s="60"/>
      <c r="O11" s="1053" t="s">
        <v>167</v>
      </c>
      <c r="P11" s="1053"/>
      <c r="Q11" s="1053"/>
      <c r="R11" s="1053"/>
      <c r="S11" s="1053"/>
      <c r="T11" s="1053"/>
      <c r="U11" s="1053"/>
      <c r="V11" s="134"/>
      <c r="W11" s="1054">
        <f>宿泊者名簿!D11</f>
        <v>0</v>
      </c>
      <c r="X11" s="1054"/>
      <c r="Y11" s="1054"/>
      <c r="Z11" s="1054"/>
      <c r="AA11" s="1054"/>
      <c r="AB11" s="1054"/>
      <c r="AC11" s="1054"/>
      <c r="AD11" s="1054"/>
      <c r="AE11" s="1054"/>
      <c r="AF11" s="70"/>
      <c r="AG11" s="70"/>
      <c r="AH11" s="70"/>
      <c r="AI11" s="70"/>
      <c r="AJ11" s="70"/>
      <c r="AK11" s="70"/>
      <c r="AL11" s="70"/>
      <c r="AM11" s="71"/>
    </row>
    <row r="12" spans="1:39" ht="6.75" customHeight="1">
      <c r="A12" s="60"/>
      <c r="B12" s="66"/>
      <c r="C12" s="60"/>
      <c r="D12" s="60"/>
      <c r="E12" s="60"/>
      <c r="F12" s="60"/>
      <c r="G12" s="60"/>
      <c r="H12" s="60"/>
      <c r="I12" s="60"/>
      <c r="J12" s="60"/>
      <c r="K12" s="60"/>
      <c r="L12" s="60"/>
      <c r="M12" s="60"/>
      <c r="N12" s="60"/>
      <c r="O12" s="60"/>
      <c r="P12" s="60"/>
      <c r="Q12" s="60"/>
      <c r="R12" s="60"/>
      <c r="S12" s="60"/>
      <c r="T12" s="60"/>
      <c r="U12" s="60"/>
      <c r="V12" s="60"/>
      <c r="W12" s="70"/>
      <c r="X12" s="70"/>
      <c r="Y12" s="70"/>
      <c r="Z12" s="70"/>
      <c r="AA12" s="70"/>
      <c r="AB12" s="70"/>
      <c r="AC12" s="70"/>
      <c r="AD12" s="70"/>
      <c r="AE12" s="70"/>
      <c r="AF12" s="70"/>
      <c r="AG12" s="70"/>
      <c r="AH12" s="70"/>
      <c r="AI12" s="70"/>
      <c r="AJ12" s="70"/>
      <c r="AK12" s="70"/>
      <c r="AL12" s="70"/>
      <c r="AM12" s="71"/>
    </row>
    <row r="13" spans="1:39" ht="14.25">
      <c r="A13" s="60"/>
      <c r="B13" s="66"/>
      <c r="C13" s="60"/>
      <c r="D13" s="60"/>
      <c r="E13" s="60"/>
      <c r="F13" s="60"/>
      <c r="G13" s="60"/>
      <c r="H13" s="60"/>
      <c r="I13" s="60"/>
      <c r="J13" s="60"/>
      <c r="K13" s="60"/>
      <c r="L13" s="60"/>
      <c r="M13" s="60"/>
      <c r="N13" s="60"/>
      <c r="O13" s="1053" t="s">
        <v>168</v>
      </c>
      <c r="P13" s="1053"/>
      <c r="Q13" s="1053"/>
      <c r="R13" s="1053"/>
      <c r="S13" s="1053"/>
      <c r="T13" s="1053"/>
      <c r="U13" s="1053"/>
      <c r="V13" s="60"/>
      <c r="W13" s="1055">
        <f>宿泊者名簿!I11</f>
        <v>0</v>
      </c>
      <c r="X13" s="1055"/>
      <c r="Y13" s="1055"/>
      <c r="Z13" s="1055"/>
      <c r="AA13" s="1055"/>
      <c r="AB13" s="1055"/>
      <c r="AC13" s="1055"/>
      <c r="AD13" s="1055"/>
      <c r="AE13" s="1055"/>
      <c r="AF13" s="1055"/>
      <c r="AG13" s="1055"/>
      <c r="AH13" s="1055"/>
      <c r="AI13" s="1055"/>
      <c r="AJ13" s="1055"/>
      <c r="AK13" s="1055"/>
      <c r="AL13" s="1055"/>
      <c r="AM13" s="1056"/>
    </row>
    <row r="14" spans="1:39" ht="9.75" customHeight="1">
      <c r="A14" s="60"/>
      <c r="B14" s="66"/>
      <c r="C14" s="60"/>
      <c r="D14" s="60"/>
      <c r="E14" s="60"/>
      <c r="F14" s="60"/>
      <c r="G14" s="60"/>
      <c r="H14" s="60"/>
      <c r="I14" s="60"/>
      <c r="J14" s="60"/>
      <c r="K14" s="60"/>
      <c r="L14" s="60"/>
      <c r="M14" s="60"/>
      <c r="N14" s="60"/>
      <c r="O14" s="60"/>
      <c r="P14" s="60"/>
      <c r="Q14" s="60"/>
      <c r="R14" s="60"/>
      <c r="S14" s="60"/>
      <c r="T14" s="60"/>
      <c r="U14" s="60"/>
      <c r="V14" s="60"/>
      <c r="W14" s="1055"/>
      <c r="X14" s="1055"/>
      <c r="Y14" s="1055"/>
      <c r="Z14" s="1055"/>
      <c r="AA14" s="1055"/>
      <c r="AB14" s="1055"/>
      <c r="AC14" s="1055"/>
      <c r="AD14" s="1055"/>
      <c r="AE14" s="1055"/>
      <c r="AF14" s="1055"/>
      <c r="AG14" s="1055"/>
      <c r="AH14" s="1055"/>
      <c r="AI14" s="1055"/>
      <c r="AJ14" s="1055"/>
      <c r="AK14" s="1055"/>
      <c r="AL14" s="1055"/>
      <c r="AM14" s="1056"/>
    </row>
    <row r="15" spans="1:39" ht="14.25">
      <c r="A15" s="60"/>
      <c r="B15" s="66"/>
      <c r="C15" s="60"/>
      <c r="D15" s="60"/>
      <c r="E15" s="60"/>
      <c r="F15" s="60"/>
      <c r="G15" s="60"/>
      <c r="H15" s="60"/>
      <c r="I15" s="60"/>
      <c r="J15" s="60"/>
      <c r="K15" s="60"/>
      <c r="L15" s="60"/>
      <c r="M15" s="60"/>
      <c r="N15" s="60"/>
      <c r="O15" s="942" t="s">
        <v>169</v>
      </c>
      <c r="P15" s="942"/>
      <c r="Q15" s="942"/>
      <c r="R15" s="942"/>
      <c r="S15" s="942"/>
      <c r="T15" s="942"/>
      <c r="U15" s="942"/>
      <c r="V15" s="60"/>
      <c r="W15" s="1055">
        <f>宿泊者名簿!A7</f>
        <v>0</v>
      </c>
      <c r="X15" s="1055"/>
      <c r="Y15" s="1055"/>
      <c r="Z15" s="1055"/>
      <c r="AA15" s="1055"/>
      <c r="AB15" s="1055"/>
      <c r="AC15" s="1055"/>
      <c r="AD15" s="1055"/>
      <c r="AE15" s="1055"/>
      <c r="AF15" s="1055"/>
      <c r="AG15" s="1055"/>
      <c r="AH15" s="1055"/>
      <c r="AI15" s="1055"/>
      <c r="AJ15" s="1055"/>
      <c r="AK15" s="1055"/>
      <c r="AL15" s="1055"/>
      <c r="AM15" s="1056"/>
    </row>
    <row r="16" spans="1:39" ht="9" customHeight="1">
      <c r="A16" s="60"/>
      <c r="B16" s="66"/>
      <c r="C16" s="60"/>
      <c r="D16" s="60"/>
      <c r="E16" s="60"/>
      <c r="F16" s="60"/>
      <c r="G16" s="60"/>
      <c r="H16" s="60"/>
      <c r="I16" s="60"/>
      <c r="J16" s="60"/>
      <c r="K16" s="60"/>
      <c r="L16" s="60"/>
      <c r="M16" s="60"/>
      <c r="N16" s="60"/>
      <c r="O16" s="60"/>
      <c r="P16" s="60"/>
      <c r="Q16" s="60"/>
      <c r="R16" s="60"/>
      <c r="S16" s="60"/>
      <c r="T16" s="60"/>
      <c r="U16" s="60"/>
      <c r="V16" s="60"/>
      <c r="W16" s="1055"/>
      <c r="X16" s="1055"/>
      <c r="Y16" s="1055"/>
      <c r="Z16" s="1055"/>
      <c r="AA16" s="1055"/>
      <c r="AB16" s="1055"/>
      <c r="AC16" s="1055"/>
      <c r="AD16" s="1055"/>
      <c r="AE16" s="1055"/>
      <c r="AF16" s="1055"/>
      <c r="AG16" s="1055"/>
      <c r="AH16" s="1055"/>
      <c r="AI16" s="1055"/>
      <c r="AJ16" s="1055"/>
      <c r="AK16" s="1055"/>
      <c r="AL16" s="1055"/>
      <c r="AM16" s="1056"/>
    </row>
    <row r="17" spans="1:46" ht="14.25">
      <c r="A17" s="60"/>
      <c r="B17" s="66"/>
      <c r="C17" s="60"/>
      <c r="D17" s="60"/>
      <c r="E17" s="60"/>
      <c r="F17" s="60"/>
      <c r="G17" s="60"/>
      <c r="H17" s="60"/>
      <c r="I17" s="60"/>
      <c r="J17" s="1053" t="s">
        <v>170</v>
      </c>
      <c r="K17" s="1053"/>
      <c r="L17" s="1053"/>
      <c r="M17" s="1053"/>
      <c r="N17" s="1053"/>
      <c r="O17" s="1053"/>
      <c r="P17" s="1053"/>
      <c r="Q17" s="1053"/>
      <c r="R17" s="1053"/>
      <c r="S17" s="1053"/>
      <c r="T17" s="1053"/>
      <c r="U17" s="1053"/>
      <c r="V17" s="60"/>
      <c r="W17" s="1063">
        <f>宿泊者名簿!D8</f>
        <v>0</v>
      </c>
      <c r="X17" s="1063"/>
      <c r="Y17" s="1063"/>
      <c r="Z17" s="1063"/>
      <c r="AA17" s="1063"/>
      <c r="AB17" s="1063"/>
      <c r="AC17" s="1063"/>
      <c r="AD17" s="1063"/>
      <c r="AE17" s="1063"/>
      <c r="AF17" s="1063"/>
      <c r="AG17" s="1063"/>
      <c r="AH17" s="1063"/>
      <c r="AI17" s="1063"/>
      <c r="AJ17" s="1063"/>
      <c r="AK17" s="1063"/>
      <c r="AL17" s="1063"/>
      <c r="AM17" s="1064"/>
    </row>
    <row r="18" spans="1:46" ht="6" customHeight="1">
      <c r="A18" s="60"/>
      <c r="B18" s="66"/>
      <c r="C18" s="60"/>
      <c r="D18" s="60"/>
      <c r="E18" s="60"/>
      <c r="F18" s="60"/>
      <c r="G18" s="60"/>
      <c r="H18" s="60"/>
      <c r="I18" s="60"/>
      <c r="J18" s="60"/>
      <c r="K18" s="60"/>
      <c r="L18" s="60"/>
      <c r="M18" s="60"/>
      <c r="N18" s="60"/>
      <c r="O18" s="60"/>
      <c r="P18" s="60"/>
      <c r="Q18" s="60"/>
      <c r="R18" s="60"/>
      <c r="S18" s="60"/>
      <c r="T18" s="60"/>
      <c r="U18" s="60"/>
      <c r="V18" s="60"/>
      <c r="W18" s="70"/>
      <c r="X18" s="70"/>
      <c r="Y18" s="70"/>
      <c r="Z18" s="70"/>
      <c r="AA18" s="70"/>
      <c r="AB18" s="70"/>
      <c r="AC18" s="70"/>
      <c r="AD18" s="70"/>
      <c r="AE18" s="70"/>
      <c r="AF18" s="70"/>
      <c r="AG18" s="70"/>
      <c r="AH18" s="70"/>
      <c r="AI18" s="70"/>
      <c r="AJ18" s="70"/>
      <c r="AK18" s="70"/>
      <c r="AL18" s="70"/>
      <c r="AM18" s="71"/>
    </row>
    <row r="19" spans="1:46" ht="14.25">
      <c r="A19" s="60"/>
      <c r="B19" s="66"/>
      <c r="C19" s="60"/>
      <c r="D19" s="60"/>
      <c r="E19" s="60"/>
      <c r="F19" s="60"/>
      <c r="G19" s="60"/>
      <c r="H19" s="60"/>
      <c r="I19" s="60"/>
      <c r="J19" s="60"/>
      <c r="K19" s="60"/>
      <c r="L19" s="60"/>
      <c r="M19" s="60"/>
      <c r="N19" s="60"/>
      <c r="O19" s="60"/>
      <c r="P19" s="60"/>
      <c r="Q19" s="1053" t="s">
        <v>171</v>
      </c>
      <c r="R19" s="1053"/>
      <c r="S19" s="1053"/>
      <c r="T19" s="1053"/>
      <c r="U19" s="1053"/>
      <c r="V19" s="60"/>
      <c r="W19" s="1057">
        <f>宿泊者名簿!I8</f>
        <v>0</v>
      </c>
      <c r="X19" s="1057"/>
      <c r="Y19" s="1057"/>
      <c r="Z19" s="1057"/>
      <c r="AA19" s="1057"/>
      <c r="AB19" s="1057"/>
      <c r="AC19" s="1057"/>
      <c r="AD19" s="1057"/>
      <c r="AE19" s="1057"/>
      <c r="AF19" s="1057"/>
      <c r="AG19" s="1057"/>
      <c r="AH19" s="1057"/>
      <c r="AI19" s="1057"/>
      <c r="AJ19" s="1057"/>
      <c r="AK19" s="1057"/>
      <c r="AL19" s="1057"/>
      <c r="AM19" s="1058"/>
    </row>
    <row r="20" spans="1:46" ht="6" customHeight="1">
      <c r="A20" s="60"/>
      <c r="B20" s="66"/>
      <c r="C20" s="60"/>
      <c r="D20" s="60"/>
      <c r="E20" s="60"/>
      <c r="F20" s="60"/>
      <c r="G20" s="60"/>
      <c r="H20" s="60"/>
      <c r="I20" s="60"/>
      <c r="J20" s="60"/>
      <c r="K20" s="60"/>
      <c r="L20" s="60"/>
      <c r="M20" s="60"/>
      <c r="N20" s="60"/>
      <c r="O20" s="60"/>
      <c r="P20" s="60"/>
      <c r="Q20" s="68"/>
      <c r="R20" s="68"/>
      <c r="S20" s="68"/>
      <c r="T20" s="68"/>
      <c r="U20" s="68"/>
      <c r="V20" s="60"/>
      <c r="W20" s="135"/>
      <c r="X20" s="135"/>
      <c r="Y20" s="135"/>
      <c r="Z20" s="135"/>
      <c r="AA20" s="135"/>
      <c r="AB20" s="135"/>
      <c r="AC20" s="135"/>
      <c r="AD20" s="135"/>
      <c r="AE20" s="135"/>
      <c r="AF20" s="135"/>
      <c r="AG20" s="135"/>
      <c r="AH20" s="135"/>
      <c r="AI20" s="135"/>
      <c r="AJ20" s="135"/>
      <c r="AK20" s="135"/>
      <c r="AL20" s="135"/>
      <c r="AM20" s="136"/>
    </row>
    <row r="21" spans="1:46" ht="14.25">
      <c r="A21" s="60"/>
      <c r="B21" s="66"/>
      <c r="C21" s="60"/>
      <c r="D21" s="60"/>
      <c r="E21" s="60"/>
      <c r="F21" s="60"/>
      <c r="G21" s="60"/>
      <c r="H21" s="60"/>
      <c r="I21" s="60"/>
      <c r="J21" s="60"/>
      <c r="K21" s="60"/>
      <c r="L21" s="60"/>
      <c r="M21" s="60"/>
      <c r="N21" s="60"/>
      <c r="O21" s="60"/>
      <c r="P21" s="60"/>
      <c r="Q21" s="1053"/>
      <c r="R21" s="1053"/>
      <c r="S21" s="1053"/>
      <c r="T21" s="1053"/>
      <c r="U21" s="1053"/>
      <c r="V21" s="60"/>
      <c r="W21" s="1057"/>
      <c r="X21" s="1057"/>
      <c r="Y21" s="1057"/>
      <c r="Z21" s="1057"/>
      <c r="AA21" s="1057"/>
      <c r="AB21" s="1057"/>
      <c r="AC21" s="1057"/>
      <c r="AD21" s="1057"/>
      <c r="AE21" s="1057"/>
      <c r="AF21" s="1057"/>
      <c r="AG21" s="1057"/>
      <c r="AH21" s="1057"/>
      <c r="AI21" s="1057"/>
      <c r="AJ21" s="1057"/>
      <c r="AK21" s="1057"/>
      <c r="AL21" s="1057"/>
      <c r="AM21" s="1058"/>
    </row>
    <row r="22" spans="1:46" ht="6" customHeight="1">
      <c r="A22" s="60"/>
      <c r="B22" s="66"/>
      <c r="C22" s="60"/>
      <c r="D22" s="60"/>
      <c r="E22" s="60"/>
      <c r="F22" s="60"/>
      <c r="G22" s="60"/>
      <c r="H22" s="60"/>
      <c r="I22" s="60"/>
      <c r="J22" s="60"/>
      <c r="K22" s="60"/>
      <c r="L22" s="60"/>
      <c r="M22" s="60"/>
      <c r="N22" s="60"/>
      <c r="O22" s="60"/>
      <c r="P22" s="60"/>
      <c r="Q22" s="68"/>
      <c r="R22" s="68"/>
      <c r="S22" s="68"/>
      <c r="T22" s="68"/>
      <c r="U22" s="68"/>
      <c r="V22" s="60"/>
      <c r="W22" s="147"/>
      <c r="X22" s="147"/>
      <c r="Y22" s="147"/>
      <c r="Z22" s="147"/>
      <c r="AA22" s="147"/>
      <c r="AB22" s="147"/>
      <c r="AC22" s="147"/>
      <c r="AD22" s="147"/>
      <c r="AE22" s="147"/>
      <c r="AF22" s="147"/>
      <c r="AG22" s="147"/>
      <c r="AH22" s="147"/>
      <c r="AI22" s="147"/>
      <c r="AJ22" s="147"/>
      <c r="AK22" s="147"/>
      <c r="AL22" s="147"/>
      <c r="AM22" s="67"/>
    </row>
    <row r="23" spans="1:46" ht="14.25">
      <c r="A23" s="60"/>
      <c r="B23" s="66"/>
      <c r="C23" s="1049" t="s">
        <v>172</v>
      </c>
      <c r="D23" s="1049"/>
      <c r="E23" s="1049"/>
      <c r="F23" s="1049"/>
      <c r="G23" s="1049"/>
      <c r="H23" s="1049"/>
      <c r="I23" s="1049"/>
      <c r="J23" s="1049"/>
      <c r="K23" s="1049"/>
      <c r="L23" s="1049"/>
      <c r="M23" s="1049"/>
      <c r="N23" s="1049"/>
      <c r="O23" s="1049"/>
      <c r="P23" s="1049"/>
      <c r="Q23" s="1049"/>
      <c r="R23" s="1049"/>
      <c r="S23" s="1049"/>
      <c r="T23" s="1049"/>
      <c r="U23" s="1049"/>
      <c r="V23" s="1049"/>
      <c r="W23" s="1049"/>
      <c r="X23" s="1049"/>
      <c r="Y23" s="1049"/>
      <c r="Z23" s="1049"/>
      <c r="AA23" s="1049"/>
      <c r="AB23" s="1049"/>
      <c r="AC23" s="1049"/>
      <c r="AD23" s="1049"/>
      <c r="AE23" s="1049"/>
      <c r="AF23" s="1049"/>
      <c r="AG23" s="1049"/>
      <c r="AH23" s="1049"/>
      <c r="AI23" s="1049"/>
      <c r="AJ23" s="1049"/>
      <c r="AK23" s="1049"/>
      <c r="AL23" s="1049"/>
      <c r="AM23" s="67"/>
    </row>
    <row r="24" spans="1:46" ht="7.5" customHeight="1">
      <c r="A24" s="60"/>
      <c r="B24" s="66"/>
      <c r="AL24" s="60"/>
      <c r="AM24" s="67"/>
    </row>
    <row r="25" spans="1:46" ht="14.25">
      <c r="A25" s="60"/>
      <c r="B25" s="66"/>
      <c r="C25" s="942" t="s">
        <v>173</v>
      </c>
      <c r="D25" s="942"/>
      <c r="E25" s="942"/>
      <c r="F25" s="942"/>
      <c r="G25" s="942"/>
      <c r="H25" s="942"/>
      <c r="I25" s="942"/>
      <c r="J25" s="942"/>
      <c r="K25" s="942"/>
      <c r="L25" s="942"/>
      <c r="M25" s="942"/>
      <c r="N25" s="942"/>
      <c r="O25" s="942"/>
      <c r="P25" s="942"/>
      <c r="Q25" s="942"/>
      <c r="R25" s="942"/>
      <c r="S25" s="942"/>
      <c r="T25" s="942"/>
      <c r="U25" s="942"/>
      <c r="V25" s="942"/>
      <c r="W25" s="942"/>
      <c r="X25" s="942"/>
      <c r="Y25" s="942"/>
      <c r="Z25" s="942"/>
      <c r="AA25" s="942"/>
      <c r="AB25" s="942"/>
      <c r="AC25" s="942"/>
      <c r="AD25" s="942"/>
      <c r="AE25" s="942"/>
      <c r="AF25" s="942"/>
      <c r="AG25" s="942"/>
      <c r="AH25" s="942"/>
      <c r="AI25" s="942"/>
      <c r="AJ25" s="942"/>
      <c r="AK25" s="942"/>
      <c r="AL25" s="60"/>
      <c r="AM25" s="67"/>
    </row>
    <row r="26" spans="1:46" ht="7.5" customHeight="1">
      <c r="A26" s="60"/>
      <c r="B26" s="66"/>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7"/>
    </row>
    <row r="27" spans="1:46" ht="12" customHeight="1">
      <c r="A27" s="60"/>
      <c r="B27" s="1040" t="s">
        <v>174</v>
      </c>
      <c r="C27" s="969"/>
      <c r="D27" s="969"/>
      <c r="E27" s="969"/>
      <c r="F27" s="969"/>
      <c r="G27" s="969"/>
      <c r="H27" s="969"/>
      <c r="I27" s="969"/>
      <c r="J27" s="1059">
        <f>宿泊者名簿!D12</f>
        <v>0</v>
      </c>
      <c r="K27" s="1045"/>
      <c r="L27" s="1045"/>
      <c r="M27" s="1045"/>
      <c r="N27" s="1045"/>
      <c r="O27" s="1045"/>
      <c r="P27" s="1045"/>
      <c r="Q27" s="1045"/>
      <c r="R27" s="1045"/>
      <c r="S27" s="1045"/>
      <c r="T27" s="1045"/>
      <c r="U27" s="1045"/>
      <c r="V27" s="1045"/>
      <c r="W27" s="1045"/>
      <c r="X27" s="1045"/>
      <c r="Y27" s="1045"/>
      <c r="Z27" s="1045"/>
      <c r="AA27" s="1045"/>
      <c r="AB27" s="1045"/>
      <c r="AC27" s="1045"/>
      <c r="AD27" s="1045"/>
      <c r="AE27" s="1045"/>
      <c r="AF27" s="1045"/>
      <c r="AG27" s="1045"/>
      <c r="AH27" s="1045"/>
      <c r="AI27" s="1045"/>
      <c r="AJ27" s="1045"/>
      <c r="AK27" s="1045"/>
      <c r="AL27" s="1045"/>
      <c r="AM27" s="1060"/>
    </row>
    <row r="28" spans="1:46" ht="12" customHeight="1">
      <c r="A28" s="60"/>
      <c r="B28" s="972"/>
      <c r="C28" s="917"/>
      <c r="D28" s="917"/>
      <c r="E28" s="917"/>
      <c r="F28" s="917"/>
      <c r="G28" s="917"/>
      <c r="H28" s="917"/>
      <c r="I28" s="917"/>
      <c r="J28" s="1061"/>
      <c r="K28" s="1034"/>
      <c r="L28" s="1034"/>
      <c r="M28" s="1034"/>
      <c r="N28" s="1034"/>
      <c r="O28" s="1034"/>
      <c r="P28" s="1034"/>
      <c r="Q28" s="1034"/>
      <c r="R28" s="1034"/>
      <c r="S28" s="1034"/>
      <c r="T28" s="1034"/>
      <c r="U28" s="1034"/>
      <c r="V28" s="1034"/>
      <c r="W28" s="1034"/>
      <c r="X28" s="1034"/>
      <c r="Y28" s="1034"/>
      <c r="Z28" s="1034"/>
      <c r="AA28" s="1034"/>
      <c r="AB28" s="1034"/>
      <c r="AC28" s="1034"/>
      <c r="AD28" s="1034"/>
      <c r="AE28" s="1034"/>
      <c r="AF28" s="1034"/>
      <c r="AG28" s="1034"/>
      <c r="AH28" s="1034"/>
      <c r="AI28" s="1034"/>
      <c r="AJ28" s="1034"/>
      <c r="AK28" s="1034"/>
      <c r="AL28" s="1034"/>
      <c r="AM28" s="1062"/>
    </row>
    <row r="29" spans="1:46" ht="12" customHeight="1">
      <c r="A29" s="60"/>
      <c r="B29" s="1040" t="s">
        <v>175</v>
      </c>
      <c r="C29" s="969"/>
      <c r="D29" s="969"/>
      <c r="E29" s="969"/>
      <c r="F29" s="969"/>
      <c r="G29" s="969"/>
      <c r="H29" s="969"/>
      <c r="I29" s="969"/>
      <c r="J29" s="86"/>
      <c r="K29" s="976" t="s">
        <v>176</v>
      </c>
      <c r="L29" s="976"/>
      <c r="M29" s="976"/>
      <c r="N29" s="940">
        <f>宿泊者名簿!M6</f>
        <v>0</v>
      </c>
      <c r="O29" s="940"/>
      <c r="P29" s="1030" t="s">
        <v>177</v>
      </c>
      <c r="Q29" s="1030"/>
      <c r="R29" s="1030">
        <f>宿泊者名簿!P6</f>
        <v>0</v>
      </c>
      <c r="S29" s="1030"/>
      <c r="T29" s="1030" t="s">
        <v>178</v>
      </c>
      <c r="U29" s="1030"/>
      <c r="V29" s="940">
        <f>宿泊者名簿!R6</f>
        <v>0</v>
      </c>
      <c r="W29" s="940"/>
      <c r="X29" s="1030" t="s">
        <v>179</v>
      </c>
      <c r="Y29" s="1030"/>
      <c r="Z29" s="1045" t="s">
        <v>180</v>
      </c>
      <c r="AA29" s="1043" t="str">
        <f>TEXT(DATE(N29+2018,R29,V29),"aaa")</f>
        <v>木</v>
      </c>
      <c r="AB29" s="1044" t="s">
        <v>181</v>
      </c>
      <c r="AC29" s="137"/>
      <c r="AD29" s="940"/>
      <c r="AE29" s="940"/>
      <c r="AF29" s="1065">
        <f>活動申込!C12</f>
        <v>0</v>
      </c>
      <c r="AG29" s="1030"/>
      <c r="AH29" s="1030"/>
      <c r="AI29" s="1030"/>
      <c r="AJ29" s="137"/>
      <c r="AK29" s="1066" t="s">
        <v>182</v>
      </c>
      <c r="AL29" s="1066"/>
      <c r="AM29" s="1067"/>
      <c r="AS29" s="72"/>
    </row>
    <row r="30" spans="1:46" ht="12" customHeight="1">
      <c r="A30" s="60"/>
      <c r="B30" s="970"/>
      <c r="C30" s="971"/>
      <c r="D30" s="971"/>
      <c r="E30" s="971"/>
      <c r="F30" s="971"/>
      <c r="G30" s="971"/>
      <c r="H30" s="971"/>
      <c r="I30" s="971"/>
      <c r="J30" s="87"/>
      <c r="K30" s="978"/>
      <c r="L30" s="978"/>
      <c r="M30" s="978"/>
      <c r="N30" s="942"/>
      <c r="O30" s="942"/>
      <c r="P30" s="1031"/>
      <c r="Q30" s="1031"/>
      <c r="R30" s="1031"/>
      <c r="S30" s="1031"/>
      <c r="T30" s="1031"/>
      <c r="U30" s="1031"/>
      <c r="V30" s="942"/>
      <c r="W30" s="942"/>
      <c r="X30" s="1031"/>
      <c r="Y30" s="1031"/>
      <c r="Z30" s="1033"/>
      <c r="AA30" s="942"/>
      <c r="AB30" s="1037"/>
      <c r="AC30" s="148"/>
      <c r="AD30" s="942"/>
      <c r="AE30" s="942"/>
      <c r="AF30" s="1031"/>
      <c r="AG30" s="1031"/>
      <c r="AH30" s="1031"/>
      <c r="AI30" s="1031"/>
      <c r="AJ30" s="148"/>
      <c r="AK30" s="1020"/>
      <c r="AL30" s="1020"/>
      <c r="AM30" s="1021"/>
      <c r="AS30" s="72"/>
      <c r="AT30" s="74"/>
    </row>
    <row r="31" spans="1:46" ht="12" customHeight="1">
      <c r="A31" s="60"/>
      <c r="B31" s="970"/>
      <c r="C31" s="971"/>
      <c r="D31" s="971"/>
      <c r="E31" s="971"/>
      <c r="F31" s="971"/>
      <c r="G31" s="971"/>
      <c r="H31" s="971"/>
      <c r="I31" s="971"/>
      <c r="J31" s="87"/>
      <c r="K31" s="978" t="s">
        <v>176</v>
      </c>
      <c r="L31" s="978"/>
      <c r="M31" s="978"/>
      <c r="N31" s="942">
        <f>宿泊者名簿!M6</f>
        <v>0</v>
      </c>
      <c r="O31" s="942"/>
      <c r="P31" s="1031" t="s">
        <v>177</v>
      </c>
      <c r="Q31" s="1031"/>
      <c r="R31" s="1031" t="e">
        <f>MONTH(DATE(宿泊者名簿!M6,宿泊者名簿!P6,宿泊者名簿!R6)+宿泊者名簿!M9)</f>
        <v>#NUM!</v>
      </c>
      <c r="S31" s="1031"/>
      <c r="T31" s="1031" t="s">
        <v>178</v>
      </c>
      <c r="U31" s="1031"/>
      <c r="V31" s="942" t="e">
        <f>DAY(DATE(宿泊者名簿!M6,宿泊者名簿!P6,宿泊者名簿!R6)+宿泊者名簿!M9)</f>
        <v>#NUM!</v>
      </c>
      <c r="W31" s="942"/>
      <c r="X31" s="1031" t="s">
        <v>179</v>
      </c>
      <c r="Y31" s="1031"/>
      <c r="Z31" s="1033" t="s">
        <v>180</v>
      </c>
      <c r="AA31" s="1035" t="e">
        <f>TEXT(DATE(N31+2018,R31,V31),"aaa")</f>
        <v>#NUM!</v>
      </c>
      <c r="AB31" s="1037" t="s">
        <v>181</v>
      </c>
      <c r="AC31" s="148"/>
      <c r="AD31" s="942"/>
      <c r="AE31" s="942"/>
      <c r="AF31" s="1039">
        <f>活動申込!R12</f>
        <v>0</v>
      </c>
      <c r="AG31" s="1031"/>
      <c r="AH31" s="1031"/>
      <c r="AI31" s="1031"/>
      <c r="AJ31" s="148"/>
      <c r="AK31" s="1020" t="s">
        <v>183</v>
      </c>
      <c r="AL31" s="1020"/>
      <c r="AM31" s="1021"/>
    </row>
    <row r="32" spans="1:46" ht="12" customHeight="1">
      <c r="A32" s="60"/>
      <c r="B32" s="972"/>
      <c r="C32" s="917"/>
      <c r="D32" s="917"/>
      <c r="E32" s="917"/>
      <c r="F32" s="917"/>
      <c r="G32" s="917"/>
      <c r="H32" s="917"/>
      <c r="I32" s="917"/>
      <c r="J32" s="88"/>
      <c r="K32" s="1018"/>
      <c r="L32" s="1018"/>
      <c r="M32" s="1018"/>
      <c r="N32" s="944"/>
      <c r="O32" s="944"/>
      <c r="P32" s="1032"/>
      <c r="Q32" s="1032"/>
      <c r="R32" s="1032"/>
      <c r="S32" s="1032"/>
      <c r="T32" s="1032"/>
      <c r="U32" s="1032"/>
      <c r="V32" s="944"/>
      <c r="W32" s="944"/>
      <c r="X32" s="1032"/>
      <c r="Y32" s="1032"/>
      <c r="Z32" s="1034"/>
      <c r="AA32" s="1036"/>
      <c r="AB32" s="1038"/>
      <c r="AC32" s="138"/>
      <c r="AD32" s="944"/>
      <c r="AE32" s="944"/>
      <c r="AF32" s="1032"/>
      <c r="AG32" s="1032"/>
      <c r="AH32" s="1032"/>
      <c r="AI32" s="1032"/>
      <c r="AJ32" s="138"/>
      <c r="AK32" s="1022"/>
      <c r="AL32" s="1022"/>
      <c r="AM32" s="1023"/>
      <c r="AS32" s="72"/>
      <c r="AT32" s="74"/>
    </row>
    <row r="33" spans="1:46" ht="12" customHeight="1">
      <c r="A33" s="60"/>
      <c r="B33" s="1024" t="s">
        <v>184</v>
      </c>
      <c r="C33" s="940"/>
      <c r="D33" s="940"/>
      <c r="E33" s="940"/>
      <c r="F33" s="940"/>
      <c r="G33" s="940"/>
      <c r="H33" s="940"/>
      <c r="I33" s="941"/>
      <c r="J33" s="1026" t="s">
        <v>185</v>
      </c>
      <c r="K33" s="1027"/>
      <c r="L33" s="940">
        <f>宿泊者名簿!R16</f>
        <v>0</v>
      </c>
      <c r="M33" s="940"/>
      <c r="N33" s="940"/>
      <c r="O33" s="1030" t="s">
        <v>186</v>
      </c>
      <c r="P33" s="1030"/>
      <c r="Q33" s="1030" t="s">
        <v>187</v>
      </c>
      <c r="R33" s="1030"/>
      <c r="S33" s="940" t="s">
        <v>188</v>
      </c>
      <c r="T33" s="940"/>
      <c r="U33" s="940">
        <f>宿泊者名簿!R17</f>
        <v>0</v>
      </c>
      <c r="V33" s="940"/>
      <c r="W33" s="940"/>
      <c r="X33" s="1030" t="s">
        <v>186</v>
      </c>
      <c r="Y33" s="1030"/>
      <c r="Z33" s="1030" t="s">
        <v>187</v>
      </c>
      <c r="AA33" s="1030"/>
      <c r="AB33" s="1030" t="s">
        <v>189</v>
      </c>
      <c r="AC33" s="1030"/>
      <c r="AD33" s="940">
        <f>L33+U33</f>
        <v>0</v>
      </c>
      <c r="AE33" s="940"/>
      <c r="AF33" s="940"/>
      <c r="AG33" s="1030" t="s">
        <v>186</v>
      </c>
      <c r="AH33" s="1030"/>
      <c r="AI33" s="1002"/>
      <c r="AJ33" s="1002"/>
      <c r="AK33" s="1002"/>
      <c r="AL33" s="1002"/>
      <c r="AM33" s="1007"/>
    </row>
    <row r="34" spans="1:46" ht="12" customHeight="1">
      <c r="A34" s="60"/>
      <c r="B34" s="1025"/>
      <c r="C34" s="942"/>
      <c r="D34" s="942"/>
      <c r="E34" s="942"/>
      <c r="F34" s="942"/>
      <c r="G34" s="942"/>
      <c r="H34" s="942"/>
      <c r="I34" s="943"/>
      <c r="J34" s="1028"/>
      <c r="K34" s="1029"/>
      <c r="L34" s="942"/>
      <c r="M34" s="942"/>
      <c r="N34" s="942"/>
      <c r="O34" s="1031"/>
      <c r="P34" s="1031"/>
      <c r="Q34" s="1031"/>
      <c r="R34" s="1031"/>
      <c r="S34" s="942"/>
      <c r="T34" s="942"/>
      <c r="U34" s="942"/>
      <c r="V34" s="942"/>
      <c r="W34" s="942"/>
      <c r="X34" s="1031"/>
      <c r="Y34" s="1031"/>
      <c r="Z34" s="1031"/>
      <c r="AA34" s="1031"/>
      <c r="AB34" s="1031"/>
      <c r="AC34" s="1031"/>
      <c r="AD34" s="942"/>
      <c r="AE34" s="942"/>
      <c r="AF34" s="942"/>
      <c r="AG34" s="1031"/>
      <c r="AH34" s="1031"/>
      <c r="AI34" s="1041"/>
      <c r="AJ34" s="1041"/>
      <c r="AK34" s="1041"/>
      <c r="AL34" s="1041"/>
      <c r="AM34" s="1042"/>
    </row>
    <row r="35" spans="1:46" ht="12" customHeight="1">
      <c r="A35" s="60"/>
      <c r="B35" s="968" t="s">
        <v>190</v>
      </c>
      <c r="C35" s="969"/>
      <c r="D35" s="969"/>
      <c r="E35" s="969"/>
      <c r="F35" s="969"/>
      <c r="G35" s="969"/>
      <c r="H35" s="969"/>
      <c r="I35" s="969"/>
      <c r="J35" s="1009" t="s">
        <v>227</v>
      </c>
      <c r="K35" s="1010"/>
      <c r="L35" s="1011"/>
      <c r="M35" s="1012">
        <f>宿泊者名簿!D9</f>
        <v>0</v>
      </c>
      <c r="N35" s="1013"/>
      <c r="O35" s="1013"/>
      <c r="P35" s="1013"/>
      <c r="Q35" s="1013"/>
      <c r="R35" s="1013"/>
      <c r="S35" s="1013"/>
      <c r="T35" s="1013"/>
      <c r="U35" s="1013"/>
      <c r="V35" s="1013"/>
      <c r="W35" s="1013"/>
      <c r="X35" s="1014"/>
      <c r="Y35" s="139"/>
      <c r="Z35" s="941" t="s">
        <v>192</v>
      </c>
      <c r="AA35" s="969"/>
      <c r="AB35" s="969"/>
      <c r="AC35" s="973"/>
      <c r="AD35" s="976">
        <f>宿泊者名簿!I8</f>
        <v>0</v>
      </c>
      <c r="AE35" s="976"/>
      <c r="AF35" s="976"/>
      <c r="AG35" s="976"/>
      <c r="AH35" s="976"/>
      <c r="AI35" s="976"/>
      <c r="AJ35" s="976"/>
      <c r="AK35" s="976"/>
      <c r="AL35" s="976"/>
      <c r="AM35" s="977"/>
    </row>
    <row r="36" spans="1:46" ht="12" customHeight="1">
      <c r="A36" s="60"/>
      <c r="B36" s="970"/>
      <c r="C36" s="971"/>
      <c r="D36" s="971"/>
      <c r="E36" s="971"/>
      <c r="F36" s="971"/>
      <c r="G36" s="971"/>
      <c r="H36" s="971"/>
      <c r="I36" s="971"/>
      <c r="J36" s="1015" t="s">
        <v>228</v>
      </c>
      <c r="K36" s="978"/>
      <c r="L36" s="1016"/>
      <c r="M36" s="1015">
        <f>宿泊者名簿!D10</f>
        <v>0</v>
      </c>
      <c r="N36" s="978"/>
      <c r="O36" s="978"/>
      <c r="P36" s="978"/>
      <c r="Q36" s="978"/>
      <c r="R36" s="978"/>
      <c r="S36" s="978"/>
      <c r="T36" s="978"/>
      <c r="U36" s="978"/>
      <c r="V36" s="978"/>
      <c r="W36" s="978"/>
      <c r="X36" s="1016"/>
      <c r="Y36" s="140"/>
      <c r="Z36" s="943"/>
      <c r="AA36" s="971"/>
      <c r="AB36" s="971"/>
      <c r="AC36" s="974"/>
      <c r="AD36" s="978"/>
      <c r="AE36" s="978"/>
      <c r="AF36" s="978"/>
      <c r="AG36" s="978"/>
      <c r="AH36" s="978"/>
      <c r="AI36" s="978"/>
      <c r="AJ36" s="978"/>
      <c r="AK36" s="978"/>
      <c r="AL36" s="978"/>
      <c r="AM36" s="979"/>
      <c r="AS36" s="72"/>
      <c r="AT36" s="75"/>
    </row>
    <row r="37" spans="1:46" ht="12" customHeight="1" thickBot="1">
      <c r="A37" s="60"/>
      <c r="B37" s="972"/>
      <c r="C37" s="917"/>
      <c r="D37" s="917"/>
      <c r="E37" s="917"/>
      <c r="F37" s="917"/>
      <c r="G37" s="917"/>
      <c r="H37" s="917"/>
      <c r="I37" s="917"/>
      <c r="J37" s="1017"/>
      <c r="K37" s="1018"/>
      <c r="L37" s="1019"/>
      <c r="M37" s="1017"/>
      <c r="N37" s="1018"/>
      <c r="O37" s="1018"/>
      <c r="P37" s="1018"/>
      <c r="Q37" s="1018"/>
      <c r="R37" s="1018"/>
      <c r="S37" s="1018"/>
      <c r="T37" s="1018"/>
      <c r="U37" s="1018"/>
      <c r="V37" s="1018"/>
      <c r="W37" s="1018"/>
      <c r="X37" s="1019"/>
      <c r="Y37" s="141"/>
      <c r="Z37" s="945"/>
      <c r="AA37" s="917"/>
      <c r="AB37" s="917"/>
      <c r="AC37" s="975"/>
      <c r="AD37" s="978"/>
      <c r="AE37" s="978"/>
      <c r="AF37" s="978"/>
      <c r="AG37" s="978"/>
      <c r="AH37" s="978"/>
      <c r="AI37" s="978"/>
      <c r="AJ37" s="978"/>
      <c r="AK37" s="978"/>
      <c r="AL37" s="978"/>
      <c r="AM37" s="979"/>
    </row>
    <row r="38" spans="1:46" ht="10.15" customHeight="1">
      <c r="A38" s="60"/>
      <c r="B38" s="980" t="s">
        <v>229</v>
      </c>
      <c r="C38" s="981"/>
      <c r="D38" s="981"/>
      <c r="E38" s="981"/>
      <c r="F38" s="986" t="s">
        <v>194</v>
      </c>
      <c r="G38" s="952"/>
      <c r="H38" s="952"/>
      <c r="I38" s="953"/>
      <c r="J38" s="989" t="s">
        <v>195</v>
      </c>
      <c r="K38" s="989"/>
      <c r="L38" s="989"/>
      <c r="M38" s="989"/>
      <c r="N38" s="989"/>
      <c r="O38" s="990" t="s">
        <v>196</v>
      </c>
      <c r="P38" s="991"/>
      <c r="Q38" s="991"/>
      <c r="R38" s="991"/>
      <c r="S38" s="991"/>
      <c r="T38" s="991"/>
      <c r="U38" s="991"/>
      <c r="V38" s="991"/>
      <c r="W38" s="991"/>
      <c r="X38" s="991"/>
      <c r="Y38" s="991"/>
      <c r="Z38" s="991"/>
      <c r="AA38" s="991"/>
      <c r="AB38" s="991"/>
      <c r="AC38" s="991"/>
      <c r="AD38" s="991"/>
      <c r="AE38" s="991"/>
      <c r="AF38" s="991"/>
      <c r="AG38" s="991"/>
      <c r="AH38" s="992"/>
      <c r="AI38" s="996" t="s">
        <v>197</v>
      </c>
      <c r="AJ38" s="997"/>
      <c r="AK38" s="997"/>
      <c r="AL38" s="997"/>
      <c r="AM38" s="998"/>
    </row>
    <row r="39" spans="1:46" ht="10.15" customHeight="1">
      <c r="A39" s="60"/>
      <c r="B39" s="982"/>
      <c r="C39" s="983"/>
      <c r="D39" s="983"/>
      <c r="E39" s="983"/>
      <c r="F39" s="987"/>
      <c r="G39" s="955"/>
      <c r="H39" s="955"/>
      <c r="I39" s="956"/>
      <c r="J39" s="989"/>
      <c r="K39" s="989"/>
      <c r="L39" s="989"/>
      <c r="M39" s="989"/>
      <c r="N39" s="989"/>
      <c r="O39" s="993"/>
      <c r="P39" s="994"/>
      <c r="Q39" s="994"/>
      <c r="R39" s="994"/>
      <c r="S39" s="994"/>
      <c r="T39" s="994"/>
      <c r="U39" s="994"/>
      <c r="V39" s="994"/>
      <c r="W39" s="994"/>
      <c r="X39" s="994"/>
      <c r="Y39" s="994"/>
      <c r="Z39" s="994"/>
      <c r="AA39" s="994"/>
      <c r="AB39" s="994"/>
      <c r="AC39" s="994"/>
      <c r="AD39" s="994"/>
      <c r="AE39" s="994"/>
      <c r="AF39" s="994"/>
      <c r="AG39" s="994"/>
      <c r="AH39" s="995"/>
      <c r="AI39" s="982"/>
      <c r="AJ39" s="983"/>
      <c r="AK39" s="983"/>
      <c r="AL39" s="983"/>
      <c r="AM39" s="999"/>
    </row>
    <row r="40" spans="1:46" ht="10.15" customHeight="1">
      <c r="A40" s="60"/>
      <c r="B40" s="982"/>
      <c r="C40" s="983"/>
      <c r="D40" s="983"/>
      <c r="E40" s="983"/>
      <c r="F40" s="987"/>
      <c r="G40" s="955"/>
      <c r="H40" s="955"/>
      <c r="I40" s="956"/>
      <c r="J40" s="989"/>
      <c r="K40" s="989"/>
      <c r="L40" s="989"/>
      <c r="M40" s="989"/>
      <c r="N40" s="989"/>
      <c r="O40" s="1001" t="s">
        <v>198</v>
      </c>
      <c r="P40" s="1002"/>
      <c r="Q40" s="1002"/>
      <c r="R40" s="1002"/>
      <c r="S40" s="1003"/>
      <c r="T40" s="1002" t="s">
        <v>199</v>
      </c>
      <c r="U40" s="1002"/>
      <c r="V40" s="1002"/>
      <c r="W40" s="1002"/>
      <c r="X40" s="1002"/>
      <c r="Y40" s="1001" t="s">
        <v>200</v>
      </c>
      <c r="Z40" s="1002"/>
      <c r="AA40" s="1002"/>
      <c r="AB40" s="1002"/>
      <c r="AC40" s="1003"/>
      <c r="AD40" s="1002" t="s">
        <v>201</v>
      </c>
      <c r="AE40" s="1002"/>
      <c r="AF40" s="1002"/>
      <c r="AG40" s="1002"/>
      <c r="AH40" s="1007"/>
      <c r="AI40" s="982"/>
      <c r="AJ40" s="983"/>
      <c r="AK40" s="983"/>
      <c r="AL40" s="983"/>
      <c r="AM40" s="999"/>
    </row>
    <row r="41" spans="1:46" ht="10.15" customHeight="1">
      <c r="A41" s="60"/>
      <c r="B41" s="984"/>
      <c r="C41" s="985"/>
      <c r="D41" s="985"/>
      <c r="E41" s="985"/>
      <c r="F41" s="988"/>
      <c r="G41" s="958"/>
      <c r="H41" s="958"/>
      <c r="I41" s="959"/>
      <c r="J41" s="989"/>
      <c r="K41" s="989"/>
      <c r="L41" s="989"/>
      <c r="M41" s="989"/>
      <c r="N41" s="989"/>
      <c r="O41" s="1004"/>
      <c r="P41" s="1005"/>
      <c r="Q41" s="1005"/>
      <c r="R41" s="1005"/>
      <c r="S41" s="1006"/>
      <c r="T41" s="1005"/>
      <c r="U41" s="1005"/>
      <c r="V41" s="1005"/>
      <c r="W41" s="1005"/>
      <c r="X41" s="1005"/>
      <c r="Y41" s="1004"/>
      <c r="Z41" s="1005"/>
      <c r="AA41" s="1005"/>
      <c r="AB41" s="1005"/>
      <c r="AC41" s="1006"/>
      <c r="AD41" s="1005"/>
      <c r="AE41" s="1005"/>
      <c r="AF41" s="1005"/>
      <c r="AG41" s="1005"/>
      <c r="AH41" s="1008"/>
      <c r="AI41" s="984"/>
      <c r="AJ41" s="985"/>
      <c r="AK41" s="985"/>
      <c r="AL41" s="985"/>
      <c r="AM41" s="1000"/>
      <c r="AS41" s="72"/>
    </row>
    <row r="42" spans="1:46" ht="14.25" customHeight="1">
      <c r="A42" s="60"/>
      <c r="B42" s="951" t="s">
        <v>213</v>
      </c>
      <c r="C42" s="952"/>
      <c r="D42" s="952"/>
      <c r="E42" s="953"/>
      <c r="F42" s="97"/>
      <c r="G42" s="98"/>
      <c r="H42" s="98"/>
      <c r="I42" s="99"/>
      <c r="J42" s="97" t="s">
        <v>185</v>
      </c>
      <c r="K42" s="963">
        <f>COUNTIF(宿泊者名簿!$AB$22:$AB$421,1)</f>
        <v>0</v>
      </c>
      <c r="L42" s="963"/>
      <c r="M42" s="963"/>
      <c r="N42" s="77" t="s">
        <v>186</v>
      </c>
      <c r="O42" s="925">
        <f>COUNTIF(宿泊者名簿!$F$22:$F$421,2)+COUNTIF(宿泊者名簿!$F$22:$F$421,3)</f>
        <v>0</v>
      </c>
      <c r="P42" s="926"/>
      <c r="Q42" s="926"/>
      <c r="R42" s="926"/>
      <c r="S42" s="934"/>
      <c r="T42" s="926">
        <f>COUNTIF(宿泊者名簿!$F$22:$F$421,4)</f>
        <v>0</v>
      </c>
      <c r="U42" s="926"/>
      <c r="V42" s="926"/>
      <c r="W42" s="926"/>
      <c r="X42" s="926"/>
      <c r="Y42" s="925">
        <f>COUNTIF(宿泊者名簿!$F$22:$F$421,5)+COUNTIF(宿泊者名簿!$F$22:$F$421,6)+COUNTIF(宿泊者名簿!$F$22:$F$421,7)</f>
        <v>0</v>
      </c>
      <c r="Z42" s="926"/>
      <c r="AA42" s="926"/>
      <c r="AB42" s="926"/>
      <c r="AC42" s="934"/>
      <c r="AD42" s="926">
        <f>COUNTIF(宿泊者名簿!$F$22:$F$421,1)</f>
        <v>0</v>
      </c>
      <c r="AE42" s="926"/>
      <c r="AF42" s="926"/>
      <c r="AG42" s="926"/>
      <c r="AH42" s="927"/>
      <c r="AI42" s="940"/>
      <c r="AJ42" s="940"/>
      <c r="AK42" s="940"/>
      <c r="AL42" s="940"/>
      <c r="AM42" s="941"/>
      <c r="AS42" s="78"/>
    </row>
    <row r="43" spans="1:46" ht="14.25" customHeight="1">
      <c r="A43" s="60"/>
      <c r="B43" s="954"/>
      <c r="C43" s="955"/>
      <c r="D43" s="955"/>
      <c r="E43" s="956"/>
      <c r="F43" s="107">
        <f>宿泊者名簿!P6</f>
        <v>0</v>
      </c>
      <c r="G43" s="79" t="s">
        <v>178</v>
      </c>
      <c r="H43" s="103">
        <f>宿泊者名簿!R6</f>
        <v>0</v>
      </c>
      <c r="I43" s="80" t="s">
        <v>179</v>
      </c>
      <c r="J43" s="142" t="s">
        <v>188</v>
      </c>
      <c r="K43" s="946">
        <f>COUNTIF(宿泊者名簿!$AB$22:$AB$421,2)</f>
        <v>0</v>
      </c>
      <c r="L43" s="946"/>
      <c r="M43" s="946"/>
      <c r="N43" s="82" t="s">
        <v>186</v>
      </c>
      <c r="O43" s="928"/>
      <c r="P43" s="929"/>
      <c r="Q43" s="929"/>
      <c r="R43" s="929"/>
      <c r="S43" s="935"/>
      <c r="T43" s="929"/>
      <c r="U43" s="929"/>
      <c r="V43" s="929"/>
      <c r="W43" s="929"/>
      <c r="X43" s="929"/>
      <c r="Y43" s="928"/>
      <c r="Z43" s="929"/>
      <c r="AA43" s="929"/>
      <c r="AB43" s="929"/>
      <c r="AC43" s="935"/>
      <c r="AD43" s="929"/>
      <c r="AE43" s="929"/>
      <c r="AF43" s="929"/>
      <c r="AG43" s="929"/>
      <c r="AH43" s="930"/>
      <c r="AI43" s="942"/>
      <c r="AJ43" s="942"/>
      <c r="AK43" s="942"/>
      <c r="AL43" s="942"/>
      <c r="AM43" s="943"/>
      <c r="AS43" s="72"/>
    </row>
    <row r="44" spans="1:46" ht="14.25" customHeight="1">
      <c r="A44" s="60"/>
      <c r="B44" s="957"/>
      <c r="C44" s="958"/>
      <c r="D44" s="958"/>
      <c r="E44" s="959"/>
      <c r="F44" s="100"/>
      <c r="G44" s="101"/>
      <c r="H44" s="101"/>
      <c r="I44" s="102"/>
      <c r="J44" s="100" t="s">
        <v>189</v>
      </c>
      <c r="K44" s="950">
        <f>SUM(K42:M43)</f>
        <v>0</v>
      </c>
      <c r="L44" s="950"/>
      <c r="M44" s="950"/>
      <c r="N44" s="84" t="s">
        <v>186</v>
      </c>
      <c r="O44" s="936"/>
      <c r="P44" s="937"/>
      <c r="Q44" s="937"/>
      <c r="R44" s="937"/>
      <c r="S44" s="938"/>
      <c r="T44" s="937"/>
      <c r="U44" s="937"/>
      <c r="V44" s="937"/>
      <c r="W44" s="937"/>
      <c r="X44" s="937"/>
      <c r="Y44" s="936"/>
      <c r="Z44" s="937"/>
      <c r="AA44" s="937"/>
      <c r="AB44" s="937"/>
      <c r="AC44" s="938"/>
      <c r="AD44" s="937"/>
      <c r="AE44" s="937"/>
      <c r="AF44" s="937"/>
      <c r="AG44" s="937"/>
      <c r="AH44" s="939"/>
      <c r="AI44" s="944"/>
      <c r="AJ44" s="944"/>
      <c r="AK44" s="944"/>
      <c r="AL44" s="944"/>
      <c r="AM44" s="945"/>
      <c r="AS44" s="85"/>
    </row>
    <row r="45" spans="1:46" ht="14.25" customHeight="1">
      <c r="A45" s="60"/>
      <c r="B45" s="951" t="s">
        <v>213</v>
      </c>
      <c r="C45" s="952"/>
      <c r="D45" s="952"/>
      <c r="E45" s="953"/>
      <c r="F45" s="964"/>
      <c r="G45" s="963"/>
      <c r="H45" s="963"/>
      <c r="I45" s="965"/>
      <c r="J45" s="97" t="s">
        <v>185</v>
      </c>
      <c r="K45" s="963">
        <f>COUNTIF(宿泊者名簿!$AC$22:$AC$421,1)</f>
        <v>0</v>
      </c>
      <c r="L45" s="963"/>
      <c r="M45" s="963"/>
      <c r="N45" s="77" t="s">
        <v>186</v>
      </c>
      <c r="O45" s="925">
        <f>COUNTIF(宿泊者名簿!$G$22:$G$421,2)+COUNTIF(宿泊者名簿!$G$22:$G$421,3)</f>
        <v>0</v>
      </c>
      <c r="P45" s="926"/>
      <c r="Q45" s="926"/>
      <c r="R45" s="926"/>
      <c r="S45" s="934"/>
      <c r="T45" s="926">
        <f>COUNTIF(宿泊者名簿!$G$22:$G$421,4)</f>
        <v>0</v>
      </c>
      <c r="U45" s="926"/>
      <c r="V45" s="926"/>
      <c r="W45" s="926"/>
      <c r="X45" s="926"/>
      <c r="Y45" s="925">
        <f>COUNTIF(宿泊者名簿!$G$22:$G$421,5)+COUNTIF(宿泊者名簿!$G$22:$G$421,6)+COUNTIF(宿泊者名簿!$G$22:$G$421,7)</f>
        <v>0</v>
      </c>
      <c r="Z45" s="926"/>
      <c r="AA45" s="926"/>
      <c r="AB45" s="926"/>
      <c r="AC45" s="934"/>
      <c r="AD45" s="926">
        <f>COUNTIF(宿泊者名簿!$G$22:$G$421,1)</f>
        <v>0</v>
      </c>
      <c r="AE45" s="926"/>
      <c r="AF45" s="926"/>
      <c r="AG45" s="926"/>
      <c r="AH45" s="927"/>
      <c r="AI45" s="940"/>
      <c r="AJ45" s="940"/>
      <c r="AK45" s="940"/>
      <c r="AL45" s="940"/>
      <c r="AM45" s="941"/>
      <c r="AS45" s="85"/>
    </row>
    <row r="46" spans="1:46" ht="14.25" customHeight="1">
      <c r="A46" s="60"/>
      <c r="B46" s="954"/>
      <c r="C46" s="955"/>
      <c r="D46" s="955"/>
      <c r="E46" s="956"/>
      <c r="F46" s="107" t="str">
        <f>宿泊者名簿!P7</f>
        <v/>
      </c>
      <c r="G46" s="79" t="s">
        <v>178</v>
      </c>
      <c r="H46" s="103" t="str">
        <f>宿泊者名簿!R7</f>
        <v/>
      </c>
      <c r="I46" s="80" t="s">
        <v>179</v>
      </c>
      <c r="J46" s="142" t="s">
        <v>188</v>
      </c>
      <c r="K46" s="946">
        <f>COUNTIF(宿泊者名簿!$AC$22:$AC$421,2)</f>
        <v>0</v>
      </c>
      <c r="L46" s="946"/>
      <c r="M46" s="946"/>
      <c r="N46" s="82" t="s">
        <v>186</v>
      </c>
      <c r="O46" s="928"/>
      <c r="P46" s="929"/>
      <c r="Q46" s="929"/>
      <c r="R46" s="929"/>
      <c r="S46" s="935"/>
      <c r="T46" s="929"/>
      <c r="U46" s="929"/>
      <c r="V46" s="929"/>
      <c r="W46" s="929"/>
      <c r="X46" s="929"/>
      <c r="Y46" s="928"/>
      <c r="Z46" s="929"/>
      <c r="AA46" s="929"/>
      <c r="AB46" s="929"/>
      <c r="AC46" s="935"/>
      <c r="AD46" s="929"/>
      <c r="AE46" s="929"/>
      <c r="AF46" s="929"/>
      <c r="AG46" s="929"/>
      <c r="AH46" s="930"/>
      <c r="AI46" s="942"/>
      <c r="AJ46" s="942"/>
      <c r="AK46" s="942"/>
      <c r="AL46" s="942"/>
      <c r="AM46" s="943"/>
      <c r="AS46" s="85"/>
    </row>
    <row r="47" spans="1:46" ht="14.25" customHeight="1">
      <c r="A47" s="60"/>
      <c r="B47" s="957"/>
      <c r="C47" s="958"/>
      <c r="D47" s="958"/>
      <c r="E47" s="959"/>
      <c r="F47" s="966"/>
      <c r="G47" s="950"/>
      <c r="H47" s="950"/>
      <c r="I47" s="967"/>
      <c r="J47" s="100" t="s">
        <v>189</v>
      </c>
      <c r="K47" s="950">
        <f>SUM(K45:M46)</f>
        <v>0</v>
      </c>
      <c r="L47" s="950"/>
      <c r="M47" s="950"/>
      <c r="N47" s="84" t="s">
        <v>186</v>
      </c>
      <c r="O47" s="936"/>
      <c r="P47" s="937"/>
      <c r="Q47" s="937"/>
      <c r="R47" s="937"/>
      <c r="S47" s="938"/>
      <c r="T47" s="937"/>
      <c r="U47" s="937"/>
      <c r="V47" s="937"/>
      <c r="W47" s="937"/>
      <c r="X47" s="937"/>
      <c r="Y47" s="936"/>
      <c r="Z47" s="937"/>
      <c r="AA47" s="937"/>
      <c r="AB47" s="937"/>
      <c r="AC47" s="938"/>
      <c r="AD47" s="937"/>
      <c r="AE47" s="937"/>
      <c r="AF47" s="937"/>
      <c r="AG47" s="937"/>
      <c r="AH47" s="939"/>
      <c r="AI47" s="944"/>
      <c r="AJ47" s="944"/>
      <c r="AK47" s="944"/>
      <c r="AL47" s="944"/>
      <c r="AM47" s="945"/>
      <c r="AS47" s="85"/>
    </row>
    <row r="48" spans="1:46" ht="14.25" customHeight="1">
      <c r="A48" s="60"/>
      <c r="B48" s="951" t="s">
        <v>213</v>
      </c>
      <c r="C48" s="952"/>
      <c r="D48" s="952"/>
      <c r="E48" s="953"/>
      <c r="F48" s="964"/>
      <c r="G48" s="963"/>
      <c r="H48" s="963"/>
      <c r="I48" s="965"/>
      <c r="J48" s="97" t="s">
        <v>185</v>
      </c>
      <c r="K48" s="963">
        <f>COUNTIF(宿泊者名簿!$AD$22:$AD$421,1)</f>
        <v>0</v>
      </c>
      <c r="L48" s="963"/>
      <c r="M48" s="963"/>
      <c r="N48" s="77" t="s">
        <v>186</v>
      </c>
      <c r="O48" s="925">
        <f>COUNTIF(宿泊者名簿!$H$22:$H$421,2)+COUNTIF(宿泊者名簿!$H$22:$H$421,3)</f>
        <v>0</v>
      </c>
      <c r="P48" s="926"/>
      <c r="Q48" s="926"/>
      <c r="R48" s="926"/>
      <c r="S48" s="934"/>
      <c r="T48" s="926">
        <f>COUNTIF(宿泊者名簿!$H$22:$H$421,4)</f>
        <v>0</v>
      </c>
      <c r="U48" s="926"/>
      <c r="V48" s="926"/>
      <c r="W48" s="926"/>
      <c r="X48" s="926"/>
      <c r="Y48" s="925">
        <f>COUNTIF(宿泊者名簿!$H$22:$H$421,5)+COUNTIF(宿泊者名簿!$H$22:$H$421,6)+COUNTIF(宿泊者名簿!$H$22:$H$421,7)</f>
        <v>0</v>
      </c>
      <c r="Z48" s="926"/>
      <c r="AA48" s="926"/>
      <c r="AB48" s="926"/>
      <c r="AC48" s="934"/>
      <c r="AD48" s="926">
        <f>COUNTIF(宿泊者名簿!$H$22:$H$421,1)</f>
        <v>0</v>
      </c>
      <c r="AE48" s="926"/>
      <c r="AF48" s="926"/>
      <c r="AG48" s="926"/>
      <c r="AH48" s="927"/>
      <c r="AI48" s="940"/>
      <c r="AJ48" s="940"/>
      <c r="AK48" s="940"/>
      <c r="AL48" s="940"/>
      <c r="AM48" s="941"/>
      <c r="AS48" s="85"/>
    </row>
    <row r="49" spans="1:39" ht="14.25" customHeight="1">
      <c r="A49" s="60"/>
      <c r="B49" s="954"/>
      <c r="C49" s="955"/>
      <c r="D49" s="955"/>
      <c r="E49" s="956"/>
      <c r="F49" s="106" t="str">
        <f>宿泊者名簿!P8</f>
        <v/>
      </c>
      <c r="G49" s="104" t="s">
        <v>178</v>
      </c>
      <c r="H49" s="108" t="str">
        <f>宿泊者名簿!R8</f>
        <v/>
      </c>
      <c r="I49" s="105" t="s">
        <v>179</v>
      </c>
      <c r="J49" s="142" t="s">
        <v>188</v>
      </c>
      <c r="K49" s="946">
        <f>COUNTIF(宿泊者名簿!$AD$22:$AD$421,2)</f>
        <v>0</v>
      </c>
      <c r="L49" s="946"/>
      <c r="M49" s="946"/>
      <c r="N49" s="82" t="s">
        <v>186</v>
      </c>
      <c r="O49" s="928"/>
      <c r="P49" s="929"/>
      <c r="Q49" s="929"/>
      <c r="R49" s="929"/>
      <c r="S49" s="935"/>
      <c r="T49" s="929"/>
      <c r="U49" s="929"/>
      <c r="V49" s="929"/>
      <c r="W49" s="929"/>
      <c r="X49" s="929"/>
      <c r="Y49" s="928"/>
      <c r="Z49" s="929"/>
      <c r="AA49" s="929"/>
      <c r="AB49" s="929"/>
      <c r="AC49" s="935"/>
      <c r="AD49" s="929"/>
      <c r="AE49" s="929"/>
      <c r="AF49" s="929"/>
      <c r="AG49" s="929"/>
      <c r="AH49" s="930"/>
      <c r="AI49" s="942"/>
      <c r="AJ49" s="942"/>
      <c r="AK49" s="942"/>
      <c r="AL49" s="942"/>
      <c r="AM49" s="943"/>
    </row>
    <row r="50" spans="1:39" ht="14.25" customHeight="1">
      <c r="A50" s="60"/>
      <c r="B50" s="957"/>
      <c r="C50" s="958"/>
      <c r="D50" s="958"/>
      <c r="E50" s="959"/>
      <c r="F50" s="947"/>
      <c r="G50" s="948"/>
      <c r="H50" s="948"/>
      <c r="I50" s="949"/>
      <c r="J50" s="100" t="s">
        <v>189</v>
      </c>
      <c r="K50" s="950">
        <f>SUM(K48:M49)</f>
        <v>0</v>
      </c>
      <c r="L50" s="950"/>
      <c r="M50" s="950"/>
      <c r="N50" s="84" t="s">
        <v>186</v>
      </c>
      <c r="O50" s="936"/>
      <c r="P50" s="937"/>
      <c r="Q50" s="937"/>
      <c r="R50" s="937"/>
      <c r="S50" s="938"/>
      <c r="T50" s="937"/>
      <c r="U50" s="937"/>
      <c r="V50" s="937"/>
      <c r="W50" s="937"/>
      <c r="X50" s="937"/>
      <c r="Y50" s="936"/>
      <c r="Z50" s="937"/>
      <c r="AA50" s="937"/>
      <c r="AB50" s="937"/>
      <c r="AC50" s="938"/>
      <c r="AD50" s="937"/>
      <c r="AE50" s="937"/>
      <c r="AF50" s="937"/>
      <c r="AG50" s="937"/>
      <c r="AH50" s="939"/>
      <c r="AI50" s="944"/>
      <c r="AJ50" s="944"/>
      <c r="AK50" s="944"/>
      <c r="AL50" s="944"/>
      <c r="AM50" s="945"/>
    </row>
    <row r="51" spans="1:39" ht="14.25" customHeight="1">
      <c r="A51" s="60"/>
      <c r="B51" s="951" t="s">
        <v>213</v>
      </c>
      <c r="C51" s="952"/>
      <c r="D51" s="952"/>
      <c r="E51" s="953"/>
      <c r="F51" s="960"/>
      <c r="G51" s="961"/>
      <c r="H51" s="961"/>
      <c r="I51" s="962"/>
      <c r="J51" s="97" t="s">
        <v>185</v>
      </c>
      <c r="K51" s="963">
        <f>COUNTIF(宿泊者名簿!$AE$22:$AE$421,1)</f>
        <v>0</v>
      </c>
      <c r="L51" s="963"/>
      <c r="M51" s="963"/>
      <c r="N51" s="77" t="s">
        <v>186</v>
      </c>
      <c r="O51" s="925">
        <f>COUNTIF(宿泊者名簿!$I$22:$I$421,2)+COUNTIF(宿泊者名簿!$I$22:$I$421,3)</f>
        <v>0</v>
      </c>
      <c r="P51" s="926"/>
      <c r="Q51" s="926"/>
      <c r="R51" s="926"/>
      <c r="S51" s="934"/>
      <c r="T51" s="926">
        <f>COUNTIF(宿泊者名簿!$I$22:$I$421,4)</f>
        <v>0</v>
      </c>
      <c r="U51" s="926"/>
      <c r="V51" s="926"/>
      <c r="W51" s="926"/>
      <c r="X51" s="926"/>
      <c r="Y51" s="925">
        <f>COUNTIF(宿泊者名簿!$I$22:$I$421,5)+COUNTIF(宿泊者名簿!$I$22:$I$421,6)+COUNTIF(宿泊者名簿!$I$22:$I$421,7)</f>
        <v>0</v>
      </c>
      <c r="Z51" s="926"/>
      <c r="AA51" s="926"/>
      <c r="AB51" s="926"/>
      <c r="AC51" s="934"/>
      <c r="AD51" s="926">
        <f>COUNTIF(宿泊者名簿!$I$22:$I$421,1)</f>
        <v>0</v>
      </c>
      <c r="AE51" s="926"/>
      <c r="AF51" s="926"/>
      <c r="AG51" s="926"/>
      <c r="AH51" s="927"/>
      <c r="AI51" s="940"/>
      <c r="AJ51" s="940"/>
      <c r="AK51" s="940"/>
      <c r="AL51" s="940"/>
      <c r="AM51" s="941"/>
    </row>
    <row r="52" spans="1:39" ht="14.25" customHeight="1">
      <c r="A52" s="60"/>
      <c r="B52" s="954"/>
      <c r="C52" s="955"/>
      <c r="D52" s="955"/>
      <c r="E52" s="956"/>
      <c r="F52" s="106" t="str">
        <f>宿泊者名簿!P9</f>
        <v/>
      </c>
      <c r="G52" s="104" t="s">
        <v>178</v>
      </c>
      <c r="H52" s="108" t="str">
        <f>宿泊者名簿!R9</f>
        <v/>
      </c>
      <c r="I52" s="105" t="s">
        <v>179</v>
      </c>
      <c r="J52" s="142" t="s">
        <v>188</v>
      </c>
      <c r="K52" s="946">
        <f>COUNTIF(宿泊者名簿!$AE$22:$AE$421,2)</f>
        <v>0</v>
      </c>
      <c r="L52" s="946"/>
      <c r="M52" s="946"/>
      <c r="N52" s="82" t="s">
        <v>186</v>
      </c>
      <c r="O52" s="928"/>
      <c r="P52" s="929"/>
      <c r="Q52" s="929"/>
      <c r="R52" s="929"/>
      <c r="S52" s="935"/>
      <c r="T52" s="929"/>
      <c r="U52" s="929"/>
      <c r="V52" s="929"/>
      <c r="W52" s="929"/>
      <c r="X52" s="929"/>
      <c r="Y52" s="928"/>
      <c r="Z52" s="929"/>
      <c r="AA52" s="929"/>
      <c r="AB52" s="929"/>
      <c r="AC52" s="935"/>
      <c r="AD52" s="929"/>
      <c r="AE52" s="929"/>
      <c r="AF52" s="929"/>
      <c r="AG52" s="929"/>
      <c r="AH52" s="930"/>
      <c r="AI52" s="942"/>
      <c r="AJ52" s="942"/>
      <c r="AK52" s="942"/>
      <c r="AL52" s="942"/>
      <c r="AM52" s="943"/>
    </row>
    <row r="53" spans="1:39" ht="14.25" customHeight="1">
      <c r="A53" s="60"/>
      <c r="B53" s="957"/>
      <c r="C53" s="958"/>
      <c r="D53" s="958"/>
      <c r="E53" s="959"/>
      <c r="F53" s="947"/>
      <c r="G53" s="948"/>
      <c r="H53" s="948"/>
      <c r="I53" s="949"/>
      <c r="J53" s="100" t="s">
        <v>189</v>
      </c>
      <c r="K53" s="950">
        <f>SUM(K51:M52)</f>
        <v>0</v>
      </c>
      <c r="L53" s="950"/>
      <c r="M53" s="950"/>
      <c r="N53" s="84" t="s">
        <v>186</v>
      </c>
      <c r="O53" s="936"/>
      <c r="P53" s="937"/>
      <c r="Q53" s="937"/>
      <c r="R53" s="937"/>
      <c r="S53" s="938"/>
      <c r="T53" s="937"/>
      <c r="U53" s="937"/>
      <c r="V53" s="937"/>
      <c r="W53" s="937"/>
      <c r="X53" s="937"/>
      <c r="Y53" s="936"/>
      <c r="Z53" s="937"/>
      <c r="AA53" s="937"/>
      <c r="AB53" s="937"/>
      <c r="AC53" s="938"/>
      <c r="AD53" s="937"/>
      <c r="AE53" s="937"/>
      <c r="AF53" s="937"/>
      <c r="AG53" s="937"/>
      <c r="AH53" s="939"/>
      <c r="AI53" s="944"/>
      <c r="AJ53" s="944"/>
      <c r="AK53" s="944"/>
      <c r="AL53" s="944"/>
      <c r="AM53" s="945"/>
    </row>
    <row r="54" spans="1:39" ht="12" customHeight="1">
      <c r="A54" s="60"/>
      <c r="B54" s="920" t="s">
        <v>202</v>
      </c>
      <c r="C54" s="921"/>
      <c r="D54" s="921"/>
      <c r="E54" s="921"/>
      <c r="F54" s="921"/>
      <c r="G54" s="921"/>
      <c r="H54" s="921"/>
      <c r="I54" s="921"/>
      <c r="J54" s="925" t="str">
        <f>宿泊者名簿!J12&amp;" "&amp;宿泊者名簿!L12&amp;" "&amp;宿泊者名簿!N12&amp;" "&amp;宿泊者名簿!P12&amp;" "&amp;宿泊者名簿!R12</f>
        <v xml:space="preserve">    </v>
      </c>
      <c r="K54" s="926"/>
      <c r="L54" s="926"/>
      <c r="M54" s="926"/>
      <c r="N54" s="926"/>
      <c r="O54" s="926"/>
      <c r="P54" s="926"/>
      <c r="Q54" s="926"/>
      <c r="R54" s="926"/>
      <c r="S54" s="926"/>
      <c r="T54" s="926"/>
      <c r="U54" s="926"/>
      <c r="V54" s="926"/>
      <c r="W54" s="926"/>
      <c r="X54" s="926"/>
      <c r="Y54" s="926"/>
      <c r="Z54" s="926"/>
      <c r="AA54" s="926"/>
      <c r="AB54" s="926"/>
      <c r="AC54" s="926"/>
      <c r="AD54" s="926"/>
      <c r="AE54" s="926"/>
      <c r="AF54" s="926"/>
      <c r="AG54" s="926"/>
      <c r="AH54" s="927"/>
      <c r="AI54" s="908" t="s">
        <v>203</v>
      </c>
      <c r="AJ54" s="908"/>
      <c r="AK54" s="908"/>
      <c r="AL54" s="908"/>
      <c r="AM54" s="909"/>
    </row>
    <row r="55" spans="1:39" ht="12" customHeight="1">
      <c r="A55" s="60"/>
      <c r="B55" s="922"/>
      <c r="C55" s="921"/>
      <c r="D55" s="921"/>
      <c r="E55" s="921"/>
      <c r="F55" s="921"/>
      <c r="G55" s="921"/>
      <c r="H55" s="921"/>
      <c r="I55" s="921"/>
      <c r="J55" s="928"/>
      <c r="K55" s="929"/>
      <c r="L55" s="929"/>
      <c r="M55" s="929"/>
      <c r="N55" s="929"/>
      <c r="O55" s="929"/>
      <c r="P55" s="929"/>
      <c r="Q55" s="929"/>
      <c r="R55" s="929"/>
      <c r="S55" s="929"/>
      <c r="T55" s="929"/>
      <c r="U55" s="929"/>
      <c r="V55" s="929"/>
      <c r="W55" s="929"/>
      <c r="X55" s="929"/>
      <c r="Y55" s="929"/>
      <c r="Z55" s="929"/>
      <c r="AA55" s="929"/>
      <c r="AB55" s="929"/>
      <c r="AC55" s="929"/>
      <c r="AD55" s="929"/>
      <c r="AE55" s="929"/>
      <c r="AF55" s="929"/>
      <c r="AG55" s="929"/>
      <c r="AH55" s="930"/>
      <c r="AI55" s="910"/>
      <c r="AJ55" s="910"/>
      <c r="AK55" s="910"/>
      <c r="AL55" s="910"/>
      <c r="AM55" s="911"/>
    </row>
    <row r="56" spans="1:39" ht="12" customHeight="1" thickBot="1">
      <c r="A56" s="60"/>
      <c r="B56" s="923"/>
      <c r="C56" s="924"/>
      <c r="D56" s="924"/>
      <c r="E56" s="924"/>
      <c r="F56" s="924"/>
      <c r="G56" s="924"/>
      <c r="H56" s="924"/>
      <c r="I56" s="924"/>
      <c r="J56" s="931"/>
      <c r="K56" s="932"/>
      <c r="L56" s="932"/>
      <c r="M56" s="932"/>
      <c r="N56" s="932"/>
      <c r="O56" s="932"/>
      <c r="P56" s="932"/>
      <c r="Q56" s="932"/>
      <c r="R56" s="932"/>
      <c r="S56" s="932"/>
      <c r="T56" s="932"/>
      <c r="U56" s="932"/>
      <c r="V56" s="932"/>
      <c r="W56" s="932"/>
      <c r="X56" s="932"/>
      <c r="Y56" s="932"/>
      <c r="Z56" s="932"/>
      <c r="AA56" s="932"/>
      <c r="AB56" s="932"/>
      <c r="AC56" s="932"/>
      <c r="AD56" s="932"/>
      <c r="AE56" s="932"/>
      <c r="AF56" s="932"/>
      <c r="AG56" s="932"/>
      <c r="AH56" s="933"/>
      <c r="AI56" s="912"/>
      <c r="AJ56" s="912"/>
      <c r="AK56" s="912"/>
      <c r="AL56" s="912"/>
      <c r="AM56" s="913"/>
    </row>
    <row r="57" spans="1:39" ht="30.75" customHeight="1">
      <c r="A57" s="60"/>
      <c r="B57" s="914" t="s">
        <v>204</v>
      </c>
      <c r="C57" s="915"/>
      <c r="D57" s="915"/>
      <c r="E57" s="915"/>
      <c r="F57" s="915"/>
      <c r="G57" s="915"/>
      <c r="H57" s="915"/>
      <c r="I57" s="916"/>
      <c r="J57" s="917"/>
      <c r="K57" s="917"/>
      <c r="L57" s="917"/>
      <c r="M57" s="917"/>
      <c r="N57" s="917"/>
      <c r="O57" s="917"/>
      <c r="P57" s="917"/>
      <c r="Q57" s="917"/>
      <c r="R57" s="917"/>
      <c r="S57" s="917"/>
      <c r="T57" s="917"/>
      <c r="U57" s="917"/>
      <c r="V57" s="917"/>
      <c r="W57" s="917"/>
      <c r="X57" s="917"/>
      <c r="Y57" s="917"/>
      <c r="Z57" s="917"/>
      <c r="AA57" s="917"/>
      <c r="AB57" s="917"/>
      <c r="AC57" s="917"/>
      <c r="AD57" s="917"/>
      <c r="AE57" s="917"/>
      <c r="AF57" s="917"/>
      <c r="AG57" s="917"/>
      <c r="AH57" s="917"/>
      <c r="AI57" s="917"/>
      <c r="AJ57" s="917"/>
      <c r="AK57" s="917"/>
      <c r="AL57" s="917"/>
      <c r="AM57" s="917"/>
    </row>
    <row r="58" spans="1:39" ht="7.5" customHeight="1">
      <c r="A58" s="60"/>
      <c r="B58" s="143"/>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row>
    <row r="59" spans="1:39">
      <c r="B59" s="918" t="s">
        <v>205</v>
      </c>
      <c r="C59" s="918"/>
      <c r="D59" s="918"/>
      <c r="E59" s="918"/>
      <c r="F59" s="918"/>
      <c r="G59" s="918"/>
      <c r="H59" s="918"/>
      <c r="I59" s="918"/>
      <c r="J59" s="918"/>
      <c r="K59" s="918"/>
      <c r="L59" s="918"/>
      <c r="M59" s="918"/>
      <c r="N59" s="918"/>
      <c r="O59" s="918"/>
      <c r="P59" s="918"/>
      <c r="Q59" s="918"/>
      <c r="R59" s="918"/>
      <c r="S59" s="918"/>
      <c r="T59" s="918"/>
      <c r="U59" s="918"/>
      <c r="V59" s="918"/>
      <c r="W59" s="918"/>
      <c r="X59" s="918"/>
      <c r="Y59" s="918"/>
      <c r="Z59" s="918"/>
      <c r="AA59" s="918"/>
      <c r="AB59" s="918"/>
      <c r="AC59" s="918"/>
      <c r="AD59" s="918"/>
      <c r="AE59" s="918"/>
      <c r="AF59" s="918"/>
      <c r="AG59" s="918"/>
      <c r="AH59" s="918"/>
      <c r="AI59" s="918"/>
      <c r="AJ59" s="918"/>
      <c r="AK59" s="918"/>
      <c r="AL59" s="918"/>
      <c r="AM59" s="918"/>
    </row>
    <row r="60" spans="1:39">
      <c r="B60" s="919" t="s">
        <v>206</v>
      </c>
      <c r="C60" s="919"/>
      <c r="D60" s="919"/>
      <c r="E60" s="919"/>
      <c r="F60" s="919"/>
      <c r="G60" s="919"/>
      <c r="H60" s="919"/>
      <c r="I60" s="919"/>
      <c r="J60" s="919"/>
      <c r="K60" s="919"/>
      <c r="L60" s="919"/>
      <c r="M60" s="919"/>
      <c r="N60" s="919"/>
      <c r="O60" s="919"/>
      <c r="P60" s="919"/>
      <c r="Q60" s="919"/>
      <c r="R60" s="919"/>
      <c r="S60" s="919"/>
      <c r="T60" s="919"/>
      <c r="U60" s="919"/>
      <c r="V60" s="919"/>
      <c r="W60" s="919"/>
      <c r="X60" s="919"/>
      <c r="Y60" s="919"/>
      <c r="Z60" s="919"/>
      <c r="AA60" s="919"/>
      <c r="AB60" s="919"/>
      <c r="AC60" s="919"/>
      <c r="AD60" s="919"/>
      <c r="AE60" s="919"/>
      <c r="AF60" s="919"/>
      <c r="AG60" s="919"/>
      <c r="AH60" s="919"/>
      <c r="AI60" s="919"/>
      <c r="AJ60" s="919"/>
      <c r="AK60" s="919"/>
      <c r="AL60" s="919"/>
      <c r="AM60" s="919"/>
    </row>
    <row r="74" ht="6.75" customHeight="1"/>
    <row r="76" ht="9.75" customHeight="1"/>
    <row r="78" ht="9.75" customHeight="1"/>
    <row r="80" ht="6.75" customHeight="1"/>
    <row r="82" ht="6" customHeight="1"/>
    <row r="86" ht="6.75" customHeight="1"/>
    <row r="88" ht="7.5" customHeight="1"/>
    <row r="91" ht="10.5" customHeight="1"/>
    <row r="92" ht="10.5" customHeight="1"/>
    <row r="93" ht="10.5" customHeight="1"/>
    <row r="94" ht="10.5" customHeight="1"/>
    <row r="95" ht="12" customHeight="1"/>
    <row r="96" ht="12" customHeight="1"/>
    <row r="97" ht="12" customHeight="1"/>
    <row r="98" ht="12" customHeight="1"/>
    <row r="99" ht="12" customHeight="1"/>
    <row r="100" ht="5.25" customHeight="1"/>
    <row r="101" ht="5.25" customHeight="1"/>
    <row r="102" ht="5.25" customHeight="1"/>
    <row r="103" ht="5.25" customHeight="1"/>
    <row r="104" ht="15.75" customHeight="1"/>
    <row r="119" ht="10.5" customHeight="1"/>
    <row r="120" ht="10.5" customHeight="1"/>
    <row r="121" ht="10.5" customHeight="1"/>
    <row r="122" ht="30.75" customHeight="1"/>
    <row r="131" ht="14.25" customHeight="1"/>
    <row r="132" ht="14.25" customHeight="1"/>
    <row r="139" ht="6.75" customHeight="1"/>
    <row r="141" ht="9.75" customHeight="1"/>
    <row r="143" ht="9.75" customHeight="1"/>
    <row r="145" ht="6.75" customHeight="1"/>
    <row r="147" ht="6" customHeight="1"/>
    <row r="151" ht="6.75" customHeight="1"/>
    <row r="153" ht="7.5" customHeight="1"/>
    <row r="156" ht="10.5" customHeight="1"/>
    <row r="157" ht="10.5" customHeight="1"/>
    <row r="158" ht="10.5" customHeight="1"/>
    <row r="159" ht="10.5" customHeight="1"/>
    <row r="160" ht="12" customHeight="1"/>
    <row r="161" ht="12" customHeight="1"/>
    <row r="162" ht="12" customHeight="1"/>
    <row r="163" ht="12" customHeight="1"/>
    <row r="164" ht="12" customHeight="1"/>
    <row r="165" ht="5.25" customHeight="1"/>
    <row r="166" ht="5.25" customHeight="1"/>
    <row r="167" ht="5.25" customHeight="1"/>
    <row r="168" ht="5.25" customHeight="1"/>
    <row r="169" ht="15.7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0.5" customHeight="1"/>
    <row r="185" ht="10.5" customHeight="1"/>
    <row r="186" ht="10.5" customHeight="1"/>
    <row r="187" ht="30.75" customHeight="1"/>
  </sheetData>
  <sheetProtection algorithmName="SHA-512" hashValue="7et2YW5aV+gIRBdbcUzkCwytXeSKHozHiNMJ7n9SsqnOCzNl1UnIDI5gLW6Z5iYiPoF9I1MHP96xOSyf3JSUWw==" saltValue="mFxo0Ekh5G3YrY//uXT/Wg==" spinCount="100000" sheet="1" selectLockedCells="1" autoFilter="0"/>
  <mergeCells count="124">
    <mergeCell ref="B4:AM5"/>
    <mergeCell ref="C23:AL23"/>
    <mergeCell ref="K29:M30"/>
    <mergeCell ref="N29:O30"/>
    <mergeCell ref="N31:O32"/>
    <mergeCell ref="AK1:AM2"/>
    <mergeCell ref="X7:AL7"/>
    <mergeCell ref="O11:U11"/>
    <mergeCell ref="W11:AE11"/>
    <mergeCell ref="O13:U13"/>
    <mergeCell ref="W13:AM14"/>
    <mergeCell ref="Q21:U21"/>
    <mergeCell ref="W21:AM21"/>
    <mergeCell ref="C25:AK25"/>
    <mergeCell ref="B27:I28"/>
    <mergeCell ref="J27:AM28"/>
    <mergeCell ref="O15:U15"/>
    <mergeCell ref="W15:AM16"/>
    <mergeCell ref="J17:U17"/>
    <mergeCell ref="W17:AM17"/>
    <mergeCell ref="Q19:U19"/>
    <mergeCell ref="W19:AM19"/>
    <mergeCell ref="AF29:AI30"/>
    <mergeCell ref="AK29:AM30"/>
    <mergeCell ref="AD29:AE30"/>
    <mergeCell ref="P29:Q30"/>
    <mergeCell ref="R29:S30"/>
    <mergeCell ref="T29:U30"/>
    <mergeCell ref="P31:Q32"/>
    <mergeCell ref="R31:S32"/>
    <mergeCell ref="T31:U32"/>
    <mergeCell ref="V31:W32"/>
    <mergeCell ref="V29:W30"/>
    <mergeCell ref="X29:Y30"/>
    <mergeCell ref="Z29:Z30"/>
    <mergeCell ref="AK31:AM32"/>
    <mergeCell ref="B33:I34"/>
    <mergeCell ref="J33:K34"/>
    <mergeCell ref="L33:N34"/>
    <mergeCell ref="O33:P34"/>
    <mergeCell ref="Q33:R34"/>
    <mergeCell ref="S33:T34"/>
    <mergeCell ref="U33:W34"/>
    <mergeCell ref="X33:Y34"/>
    <mergeCell ref="X31:Y32"/>
    <mergeCell ref="Z31:Z32"/>
    <mergeCell ref="AA31:AA32"/>
    <mergeCell ref="AB31:AB32"/>
    <mergeCell ref="AD31:AE32"/>
    <mergeCell ref="AF31:AI32"/>
    <mergeCell ref="B29:I32"/>
    <mergeCell ref="Z33:AA34"/>
    <mergeCell ref="AB33:AC34"/>
    <mergeCell ref="AD33:AF34"/>
    <mergeCell ref="AG33:AH34"/>
    <mergeCell ref="AI33:AM34"/>
    <mergeCell ref="K31:M32"/>
    <mergeCell ref="AA29:AA30"/>
    <mergeCell ref="AB29:AB30"/>
    <mergeCell ref="B35:I37"/>
    <mergeCell ref="Z35:AC37"/>
    <mergeCell ref="AD35:AM37"/>
    <mergeCell ref="B38:E41"/>
    <mergeCell ref="F38:I41"/>
    <mergeCell ref="J38:N41"/>
    <mergeCell ref="O38:AH39"/>
    <mergeCell ref="AI38:AM41"/>
    <mergeCell ref="O40:S41"/>
    <mergeCell ref="T40:X41"/>
    <mergeCell ref="Y40:AC41"/>
    <mergeCell ref="AD40:AH41"/>
    <mergeCell ref="J35:L35"/>
    <mergeCell ref="M35:X35"/>
    <mergeCell ref="J36:L37"/>
    <mergeCell ref="M36:X37"/>
    <mergeCell ref="B45:E47"/>
    <mergeCell ref="F45:I45"/>
    <mergeCell ref="K45:M45"/>
    <mergeCell ref="O45:S47"/>
    <mergeCell ref="T45:X47"/>
    <mergeCell ref="B42:E44"/>
    <mergeCell ref="K42:M42"/>
    <mergeCell ref="O42:S44"/>
    <mergeCell ref="T42:X44"/>
    <mergeCell ref="Y45:AC47"/>
    <mergeCell ref="AD45:AH47"/>
    <mergeCell ref="AI45:AM47"/>
    <mergeCell ref="K46:M46"/>
    <mergeCell ref="F47:I47"/>
    <mergeCell ref="K47:M47"/>
    <mergeCell ref="AD42:AH44"/>
    <mergeCell ref="AI42:AM44"/>
    <mergeCell ref="K43:M43"/>
    <mergeCell ref="K44:M44"/>
    <mergeCell ref="Y42:AC44"/>
    <mergeCell ref="AD48:AH50"/>
    <mergeCell ref="AI48:AM50"/>
    <mergeCell ref="K49:M49"/>
    <mergeCell ref="F50:I50"/>
    <mergeCell ref="K50:M50"/>
    <mergeCell ref="Y48:AC50"/>
    <mergeCell ref="B51:E53"/>
    <mergeCell ref="F51:I51"/>
    <mergeCell ref="K51:M51"/>
    <mergeCell ref="O51:S53"/>
    <mergeCell ref="T51:X53"/>
    <mergeCell ref="B48:E50"/>
    <mergeCell ref="F48:I48"/>
    <mergeCell ref="K48:M48"/>
    <mergeCell ref="O48:S50"/>
    <mergeCell ref="T48:X50"/>
    <mergeCell ref="AI54:AM56"/>
    <mergeCell ref="B57:I57"/>
    <mergeCell ref="J57:AM57"/>
    <mergeCell ref="B59:AM59"/>
    <mergeCell ref="B60:AM60"/>
    <mergeCell ref="B54:I56"/>
    <mergeCell ref="J54:AH56"/>
    <mergeCell ref="Y51:AC53"/>
    <mergeCell ref="AD51:AH53"/>
    <mergeCell ref="AI51:AM53"/>
    <mergeCell ref="K52:M52"/>
    <mergeCell ref="F53:I53"/>
    <mergeCell ref="K53:M53"/>
  </mergeCells>
  <phoneticPr fontId="1"/>
  <conditionalFormatting sqref="F46">
    <cfRule type="expression" dxfId="13" priority="8" stopIfTrue="1">
      <formula>AND(#REF!="",#REF!="")</formula>
    </cfRule>
  </conditionalFormatting>
  <conditionalFormatting sqref="F49">
    <cfRule type="expression" dxfId="12" priority="6">
      <formula>AND(#REF!="",#REF!="")</formula>
    </cfRule>
  </conditionalFormatting>
  <conditionalFormatting sqref="F52">
    <cfRule type="expression" dxfId="11" priority="4">
      <formula>AND(#REF!="",#REF!="")</formula>
    </cfRule>
  </conditionalFormatting>
  <conditionalFormatting sqref="H46">
    <cfRule type="expression" dxfId="10" priority="7">
      <formula>AND(#REF!="",#REF!="")</formula>
    </cfRule>
  </conditionalFormatting>
  <conditionalFormatting sqref="H49">
    <cfRule type="expression" dxfId="9" priority="5">
      <formula>AND(#REF!="",#REF!="")</formula>
    </cfRule>
  </conditionalFormatting>
  <conditionalFormatting sqref="H52">
    <cfRule type="expression" dxfId="8" priority="3">
      <formula>AND(#REF!="",#REF!="")</formula>
    </cfRule>
  </conditionalFormatting>
  <printOptions horizontalCentered="1" verticalCentered="1"/>
  <pageMargins left="0.70866141732283472" right="0.62992125984251968" top="0.62992125984251968" bottom="0.47244094488188981" header="0.31496062992125984" footer="0.31496062992125984"/>
  <pageSetup paperSize="9" scale="89" orientation="portrait" r:id="rId1"/>
  <rowBreaks count="2" manualBreakCount="2">
    <brk id="62" max="16383" man="1"/>
    <brk id="127" max="16383" man="1"/>
  </rowBreaks>
  <drawing r:id="rId2"/>
  <extLst>
    <ext xmlns:x14="http://schemas.microsoft.com/office/spreadsheetml/2009/9/main" uri="{CCE6A557-97BC-4b89-ADB6-D9C93CAAB3DF}">
      <x14:dataValidations xmlns:xm="http://schemas.microsoft.com/office/excel/2006/main" count="1">
        <x14:dataValidation imeMode="off" allowBlank="1" showInputMessage="1" showErrorMessage="1" xr:uid="{C31FB04C-CC69-44EB-B498-29A489A1C360}">
          <xm:sqref>T48 JN48 TJ48 ADF48 ANB48 AWX48 BGT48 BQP48 CAL48 CKH48 CUD48 DDZ48 DNV48 DXR48 EHN48 ERJ48 FBF48 FLB48 FUX48 GET48 GOP48 GYL48 HIH48 HSD48 IBZ48 ILV48 IVR48 JFN48 JPJ48 JZF48 KJB48 KSX48 LCT48 LMP48 LWL48 MGH48 MQD48 MZZ48 NJV48 NTR48 ODN48 ONJ48 OXF48 PHB48 PQX48 QAT48 QKP48 QUL48 REH48 ROD48 RXZ48 SHV48 SRR48 TBN48 TLJ48 TVF48 UFB48 UOX48 UYT48 VIP48 VSL48 WCH48 WMD48 WVZ48 T65581 JN65581 TJ65581 ADF65581 ANB65581 AWX65581 BGT65581 BQP65581 CAL65581 CKH65581 CUD65581 DDZ65581 DNV65581 DXR65581 EHN65581 ERJ65581 FBF65581 FLB65581 FUX65581 GET65581 GOP65581 GYL65581 HIH65581 HSD65581 IBZ65581 ILV65581 IVR65581 JFN65581 JPJ65581 JZF65581 KJB65581 KSX65581 LCT65581 LMP65581 LWL65581 MGH65581 MQD65581 MZZ65581 NJV65581 NTR65581 ODN65581 ONJ65581 OXF65581 PHB65581 PQX65581 QAT65581 QKP65581 QUL65581 REH65581 ROD65581 RXZ65581 SHV65581 SRR65581 TBN65581 TLJ65581 TVF65581 UFB65581 UOX65581 UYT65581 VIP65581 VSL65581 WCH65581 WMD65581 WVZ65581 T131117 JN131117 TJ131117 ADF131117 ANB131117 AWX131117 BGT131117 BQP131117 CAL131117 CKH131117 CUD131117 DDZ131117 DNV131117 DXR131117 EHN131117 ERJ131117 FBF131117 FLB131117 FUX131117 GET131117 GOP131117 GYL131117 HIH131117 HSD131117 IBZ131117 ILV131117 IVR131117 JFN131117 JPJ131117 JZF131117 KJB131117 KSX131117 LCT131117 LMP131117 LWL131117 MGH131117 MQD131117 MZZ131117 NJV131117 NTR131117 ODN131117 ONJ131117 OXF131117 PHB131117 PQX131117 QAT131117 QKP131117 QUL131117 REH131117 ROD131117 RXZ131117 SHV131117 SRR131117 TBN131117 TLJ131117 TVF131117 UFB131117 UOX131117 UYT131117 VIP131117 VSL131117 WCH131117 WMD131117 WVZ131117 T196653 JN196653 TJ196653 ADF196653 ANB196653 AWX196653 BGT196653 BQP196653 CAL196653 CKH196653 CUD196653 DDZ196653 DNV196653 DXR196653 EHN196653 ERJ196653 FBF196653 FLB196653 FUX196653 GET196653 GOP196653 GYL196653 HIH196653 HSD196653 IBZ196653 ILV196653 IVR196653 JFN196653 JPJ196653 JZF196653 KJB196653 KSX196653 LCT196653 LMP196653 LWL196653 MGH196653 MQD196653 MZZ196653 NJV196653 NTR196653 ODN196653 ONJ196653 OXF196653 PHB196653 PQX196653 QAT196653 QKP196653 QUL196653 REH196653 ROD196653 RXZ196653 SHV196653 SRR196653 TBN196653 TLJ196653 TVF196653 UFB196653 UOX196653 UYT196653 VIP196653 VSL196653 WCH196653 WMD196653 WVZ196653 T262189 JN262189 TJ262189 ADF262189 ANB262189 AWX262189 BGT262189 BQP262189 CAL262189 CKH262189 CUD262189 DDZ262189 DNV262189 DXR262189 EHN262189 ERJ262189 FBF262189 FLB262189 FUX262189 GET262189 GOP262189 GYL262189 HIH262189 HSD262189 IBZ262189 ILV262189 IVR262189 JFN262189 JPJ262189 JZF262189 KJB262189 KSX262189 LCT262189 LMP262189 LWL262189 MGH262189 MQD262189 MZZ262189 NJV262189 NTR262189 ODN262189 ONJ262189 OXF262189 PHB262189 PQX262189 QAT262189 QKP262189 QUL262189 REH262189 ROD262189 RXZ262189 SHV262189 SRR262189 TBN262189 TLJ262189 TVF262189 UFB262189 UOX262189 UYT262189 VIP262189 VSL262189 WCH262189 WMD262189 WVZ262189 T327725 JN327725 TJ327725 ADF327725 ANB327725 AWX327725 BGT327725 BQP327725 CAL327725 CKH327725 CUD327725 DDZ327725 DNV327725 DXR327725 EHN327725 ERJ327725 FBF327725 FLB327725 FUX327725 GET327725 GOP327725 GYL327725 HIH327725 HSD327725 IBZ327725 ILV327725 IVR327725 JFN327725 JPJ327725 JZF327725 KJB327725 KSX327725 LCT327725 LMP327725 LWL327725 MGH327725 MQD327725 MZZ327725 NJV327725 NTR327725 ODN327725 ONJ327725 OXF327725 PHB327725 PQX327725 QAT327725 QKP327725 QUL327725 REH327725 ROD327725 RXZ327725 SHV327725 SRR327725 TBN327725 TLJ327725 TVF327725 UFB327725 UOX327725 UYT327725 VIP327725 VSL327725 WCH327725 WMD327725 WVZ327725 T393261 JN393261 TJ393261 ADF393261 ANB393261 AWX393261 BGT393261 BQP393261 CAL393261 CKH393261 CUD393261 DDZ393261 DNV393261 DXR393261 EHN393261 ERJ393261 FBF393261 FLB393261 FUX393261 GET393261 GOP393261 GYL393261 HIH393261 HSD393261 IBZ393261 ILV393261 IVR393261 JFN393261 JPJ393261 JZF393261 KJB393261 KSX393261 LCT393261 LMP393261 LWL393261 MGH393261 MQD393261 MZZ393261 NJV393261 NTR393261 ODN393261 ONJ393261 OXF393261 PHB393261 PQX393261 QAT393261 QKP393261 QUL393261 REH393261 ROD393261 RXZ393261 SHV393261 SRR393261 TBN393261 TLJ393261 TVF393261 UFB393261 UOX393261 UYT393261 VIP393261 VSL393261 WCH393261 WMD393261 WVZ393261 T458797 JN458797 TJ458797 ADF458797 ANB458797 AWX458797 BGT458797 BQP458797 CAL458797 CKH458797 CUD458797 DDZ458797 DNV458797 DXR458797 EHN458797 ERJ458797 FBF458797 FLB458797 FUX458797 GET458797 GOP458797 GYL458797 HIH458797 HSD458797 IBZ458797 ILV458797 IVR458797 JFN458797 JPJ458797 JZF458797 KJB458797 KSX458797 LCT458797 LMP458797 LWL458797 MGH458797 MQD458797 MZZ458797 NJV458797 NTR458797 ODN458797 ONJ458797 OXF458797 PHB458797 PQX458797 QAT458797 QKP458797 QUL458797 REH458797 ROD458797 RXZ458797 SHV458797 SRR458797 TBN458797 TLJ458797 TVF458797 UFB458797 UOX458797 UYT458797 VIP458797 VSL458797 WCH458797 WMD458797 WVZ458797 T524333 JN524333 TJ524333 ADF524333 ANB524333 AWX524333 BGT524333 BQP524333 CAL524333 CKH524333 CUD524333 DDZ524333 DNV524333 DXR524333 EHN524333 ERJ524333 FBF524333 FLB524333 FUX524333 GET524333 GOP524333 GYL524333 HIH524333 HSD524333 IBZ524333 ILV524333 IVR524333 JFN524333 JPJ524333 JZF524333 KJB524333 KSX524333 LCT524333 LMP524333 LWL524333 MGH524333 MQD524333 MZZ524333 NJV524333 NTR524333 ODN524333 ONJ524333 OXF524333 PHB524333 PQX524333 QAT524333 QKP524333 QUL524333 REH524333 ROD524333 RXZ524333 SHV524333 SRR524333 TBN524333 TLJ524333 TVF524333 UFB524333 UOX524333 UYT524333 VIP524333 VSL524333 WCH524333 WMD524333 WVZ524333 T589869 JN589869 TJ589869 ADF589869 ANB589869 AWX589869 BGT589869 BQP589869 CAL589869 CKH589869 CUD589869 DDZ589869 DNV589869 DXR589869 EHN589869 ERJ589869 FBF589869 FLB589869 FUX589869 GET589869 GOP589869 GYL589869 HIH589869 HSD589869 IBZ589869 ILV589869 IVR589869 JFN589869 JPJ589869 JZF589869 KJB589869 KSX589869 LCT589869 LMP589869 LWL589869 MGH589869 MQD589869 MZZ589869 NJV589869 NTR589869 ODN589869 ONJ589869 OXF589869 PHB589869 PQX589869 QAT589869 QKP589869 QUL589869 REH589869 ROD589869 RXZ589869 SHV589869 SRR589869 TBN589869 TLJ589869 TVF589869 UFB589869 UOX589869 UYT589869 VIP589869 VSL589869 WCH589869 WMD589869 WVZ589869 T655405 JN655405 TJ655405 ADF655405 ANB655405 AWX655405 BGT655405 BQP655405 CAL655405 CKH655405 CUD655405 DDZ655405 DNV655405 DXR655405 EHN655405 ERJ655405 FBF655405 FLB655405 FUX655405 GET655405 GOP655405 GYL655405 HIH655405 HSD655405 IBZ655405 ILV655405 IVR655405 JFN655405 JPJ655405 JZF655405 KJB655405 KSX655405 LCT655405 LMP655405 LWL655405 MGH655405 MQD655405 MZZ655405 NJV655405 NTR655405 ODN655405 ONJ655405 OXF655405 PHB655405 PQX655405 QAT655405 QKP655405 QUL655405 REH655405 ROD655405 RXZ655405 SHV655405 SRR655405 TBN655405 TLJ655405 TVF655405 UFB655405 UOX655405 UYT655405 VIP655405 VSL655405 WCH655405 WMD655405 WVZ655405 T720941 JN720941 TJ720941 ADF720941 ANB720941 AWX720941 BGT720941 BQP720941 CAL720941 CKH720941 CUD720941 DDZ720941 DNV720941 DXR720941 EHN720941 ERJ720941 FBF720941 FLB720941 FUX720941 GET720941 GOP720941 GYL720941 HIH720941 HSD720941 IBZ720941 ILV720941 IVR720941 JFN720941 JPJ720941 JZF720941 KJB720941 KSX720941 LCT720941 LMP720941 LWL720941 MGH720941 MQD720941 MZZ720941 NJV720941 NTR720941 ODN720941 ONJ720941 OXF720941 PHB720941 PQX720941 QAT720941 QKP720941 QUL720941 REH720941 ROD720941 RXZ720941 SHV720941 SRR720941 TBN720941 TLJ720941 TVF720941 UFB720941 UOX720941 UYT720941 VIP720941 VSL720941 WCH720941 WMD720941 WVZ720941 T786477 JN786477 TJ786477 ADF786477 ANB786477 AWX786477 BGT786477 BQP786477 CAL786477 CKH786477 CUD786477 DDZ786477 DNV786477 DXR786477 EHN786477 ERJ786477 FBF786477 FLB786477 FUX786477 GET786477 GOP786477 GYL786477 HIH786477 HSD786477 IBZ786477 ILV786477 IVR786477 JFN786477 JPJ786477 JZF786477 KJB786477 KSX786477 LCT786477 LMP786477 LWL786477 MGH786477 MQD786477 MZZ786477 NJV786477 NTR786477 ODN786477 ONJ786477 OXF786477 PHB786477 PQX786477 QAT786477 QKP786477 QUL786477 REH786477 ROD786477 RXZ786477 SHV786477 SRR786477 TBN786477 TLJ786477 TVF786477 UFB786477 UOX786477 UYT786477 VIP786477 VSL786477 WCH786477 WMD786477 WVZ786477 T852013 JN852013 TJ852013 ADF852013 ANB852013 AWX852013 BGT852013 BQP852013 CAL852013 CKH852013 CUD852013 DDZ852013 DNV852013 DXR852013 EHN852013 ERJ852013 FBF852013 FLB852013 FUX852013 GET852013 GOP852013 GYL852013 HIH852013 HSD852013 IBZ852013 ILV852013 IVR852013 JFN852013 JPJ852013 JZF852013 KJB852013 KSX852013 LCT852013 LMP852013 LWL852013 MGH852013 MQD852013 MZZ852013 NJV852013 NTR852013 ODN852013 ONJ852013 OXF852013 PHB852013 PQX852013 QAT852013 QKP852013 QUL852013 REH852013 ROD852013 RXZ852013 SHV852013 SRR852013 TBN852013 TLJ852013 TVF852013 UFB852013 UOX852013 UYT852013 VIP852013 VSL852013 WCH852013 WMD852013 WVZ852013 T917549 JN917549 TJ917549 ADF917549 ANB917549 AWX917549 BGT917549 BQP917549 CAL917549 CKH917549 CUD917549 DDZ917549 DNV917549 DXR917549 EHN917549 ERJ917549 FBF917549 FLB917549 FUX917549 GET917549 GOP917549 GYL917549 HIH917549 HSD917549 IBZ917549 ILV917549 IVR917549 JFN917549 JPJ917549 JZF917549 KJB917549 KSX917549 LCT917549 LMP917549 LWL917549 MGH917549 MQD917549 MZZ917549 NJV917549 NTR917549 ODN917549 ONJ917549 OXF917549 PHB917549 PQX917549 QAT917549 QKP917549 QUL917549 REH917549 ROD917549 RXZ917549 SHV917549 SRR917549 TBN917549 TLJ917549 TVF917549 UFB917549 UOX917549 UYT917549 VIP917549 VSL917549 WCH917549 WMD917549 WVZ917549 T983085 JN983085 TJ983085 ADF983085 ANB983085 AWX983085 BGT983085 BQP983085 CAL983085 CKH983085 CUD983085 DDZ983085 DNV983085 DXR983085 EHN983085 ERJ983085 FBF983085 FLB983085 FUX983085 GET983085 GOP983085 GYL983085 HIH983085 HSD983085 IBZ983085 ILV983085 IVR983085 JFN983085 JPJ983085 JZF983085 KJB983085 KSX983085 LCT983085 LMP983085 LWL983085 MGH983085 MQD983085 MZZ983085 NJV983085 NTR983085 ODN983085 ONJ983085 OXF983085 PHB983085 PQX983085 QAT983085 QKP983085 QUL983085 REH983085 ROD983085 RXZ983085 SHV983085 SRR983085 TBN983085 TLJ983085 TVF983085 UFB983085 UOX983085 UYT983085 VIP983085 VSL983085 WCH983085 WMD983085 WVZ983085 T51 JN51 TJ51 ADF51 ANB51 AWX51 BGT51 BQP51 CAL51 CKH51 CUD51 DDZ51 DNV51 DXR51 EHN51 ERJ51 FBF51 FLB51 FUX51 GET51 GOP51 GYL51 HIH51 HSD51 IBZ51 ILV51 IVR51 JFN51 JPJ51 JZF51 KJB51 KSX51 LCT51 LMP51 LWL51 MGH51 MQD51 MZZ51 NJV51 NTR51 ODN51 ONJ51 OXF51 PHB51 PQX51 QAT51 QKP51 QUL51 REH51 ROD51 RXZ51 SHV51 SRR51 TBN51 TLJ51 TVF51 UFB51 UOX51 UYT51 VIP51 VSL51 WCH51 WMD51 WVZ51 T65584 JN65584 TJ65584 ADF65584 ANB65584 AWX65584 BGT65584 BQP65584 CAL65584 CKH65584 CUD65584 DDZ65584 DNV65584 DXR65584 EHN65584 ERJ65584 FBF65584 FLB65584 FUX65584 GET65584 GOP65584 GYL65584 HIH65584 HSD65584 IBZ65584 ILV65584 IVR65584 JFN65584 JPJ65584 JZF65584 KJB65584 KSX65584 LCT65584 LMP65584 LWL65584 MGH65584 MQD65584 MZZ65584 NJV65584 NTR65584 ODN65584 ONJ65584 OXF65584 PHB65584 PQX65584 QAT65584 QKP65584 QUL65584 REH65584 ROD65584 RXZ65584 SHV65584 SRR65584 TBN65584 TLJ65584 TVF65584 UFB65584 UOX65584 UYT65584 VIP65584 VSL65584 WCH65584 WMD65584 WVZ65584 T131120 JN131120 TJ131120 ADF131120 ANB131120 AWX131120 BGT131120 BQP131120 CAL131120 CKH131120 CUD131120 DDZ131120 DNV131120 DXR131120 EHN131120 ERJ131120 FBF131120 FLB131120 FUX131120 GET131120 GOP131120 GYL131120 HIH131120 HSD131120 IBZ131120 ILV131120 IVR131120 JFN131120 JPJ131120 JZF131120 KJB131120 KSX131120 LCT131120 LMP131120 LWL131120 MGH131120 MQD131120 MZZ131120 NJV131120 NTR131120 ODN131120 ONJ131120 OXF131120 PHB131120 PQX131120 QAT131120 QKP131120 QUL131120 REH131120 ROD131120 RXZ131120 SHV131120 SRR131120 TBN131120 TLJ131120 TVF131120 UFB131120 UOX131120 UYT131120 VIP131120 VSL131120 WCH131120 WMD131120 WVZ131120 T196656 JN196656 TJ196656 ADF196656 ANB196656 AWX196656 BGT196656 BQP196656 CAL196656 CKH196656 CUD196656 DDZ196656 DNV196656 DXR196656 EHN196656 ERJ196656 FBF196656 FLB196656 FUX196656 GET196656 GOP196656 GYL196656 HIH196656 HSD196656 IBZ196656 ILV196656 IVR196656 JFN196656 JPJ196656 JZF196656 KJB196656 KSX196656 LCT196656 LMP196656 LWL196656 MGH196656 MQD196656 MZZ196656 NJV196656 NTR196656 ODN196656 ONJ196656 OXF196656 PHB196656 PQX196656 QAT196656 QKP196656 QUL196656 REH196656 ROD196656 RXZ196656 SHV196656 SRR196656 TBN196656 TLJ196656 TVF196656 UFB196656 UOX196656 UYT196656 VIP196656 VSL196656 WCH196656 WMD196656 WVZ196656 T262192 JN262192 TJ262192 ADF262192 ANB262192 AWX262192 BGT262192 BQP262192 CAL262192 CKH262192 CUD262192 DDZ262192 DNV262192 DXR262192 EHN262192 ERJ262192 FBF262192 FLB262192 FUX262192 GET262192 GOP262192 GYL262192 HIH262192 HSD262192 IBZ262192 ILV262192 IVR262192 JFN262192 JPJ262192 JZF262192 KJB262192 KSX262192 LCT262192 LMP262192 LWL262192 MGH262192 MQD262192 MZZ262192 NJV262192 NTR262192 ODN262192 ONJ262192 OXF262192 PHB262192 PQX262192 QAT262192 QKP262192 QUL262192 REH262192 ROD262192 RXZ262192 SHV262192 SRR262192 TBN262192 TLJ262192 TVF262192 UFB262192 UOX262192 UYT262192 VIP262192 VSL262192 WCH262192 WMD262192 WVZ262192 T327728 JN327728 TJ327728 ADF327728 ANB327728 AWX327728 BGT327728 BQP327728 CAL327728 CKH327728 CUD327728 DDZ327728 DNV327728 DXR327728 EHN327728 ERJ327728 FBF327728 FLB327728 FUX327728 GET327728 GOP327728 GYL327728 HIH327728 HSD327728 IBZ327728 ILV327728 IVR327728 JFN327728 JPJ327728 JZF327728 KJB327728 KSX327728 LCT327728 LMP327728 LWL327728 MGH327728 MQD327728 MZZ327728 NJV327728 NTR327728 ODN327728 ONJ327728 OXF327728 PHB327728 PQX327728 QAT327728 QKP327728 QUL327728 REH327728 ROD327728 RXZ327728 SHV327728 SRR327728 TBN327728 TLJ327728 TVF327728 UFB327728 UOX327728 UYT327728 VIP327728 VSL327728 WCH327728 WMD327728 WVZ327728 T393264 JN393264 TJ393264 ADF393264 ANB393264 AWX393264 BGT393264 BQP393264 CAL393264 CKH393264 CUD393264 DDZ393264 DNV393264 DXR393264 EHN393264 ERJ393264 FBF393264 FLB393264 FUX393264 GET393264 GOP393264 GYL393264 HIH393264 HSD393264 IBZ393264 ILV393264 IVR393264 JFN393264 JPJ393264 JZF393264 KJB393264 KSX393264 LCT393264 LMP393264 LWL393264 MGH393264 MQD393264 MZZ393264 NJV393264 NTR393264 ODN393264 ONJ393264 OXF393264 PHB393264 PQX393264 QAT393264 QKP393264 QUL393264 REH393264 ROD393264 RXZ393264 SHV393264 SRR393264 TBN393264 TLJ393264 TVF393264 UFB393264 UOX393264 UYT393264 VIP393264 VSL393264 WCH393264 WMD393264 WVZ393264 T458800 JN458800 TJ458800 ADF458800 ANB458800 AWX458800 BGT458800 BQP458800 CAL458800 CKH458800 CUD458800 DDZ458800 DNV458800 DXR458800 EHN458800 ERJ458800 FBF458800 FLB458800 FUX458800 GET458800 GOP458800 GYL458800 HIH458800 HSD458800 IBZ458800 ILV458800 IVR458800 JFN458800 JPJ458800 JZF458800 KJB458800 KSX458800 LCT458800 LMP458800 LWL458800 MGH458800 MQD458800 MZZ458800 NJV458800 NTR458800 ODN458800 ONJ458800 OXF458800 PHB458800 PQX458800 QAT458800 QKP458800 QUL458800 REH458800 ROD458800 RXZ458800 SHV458800 SRR458800 TBN458800 TLJ458800 TVF458800 UFB458800 UOX458800 UYT458800 VIP458800 VSL458800 WCH458800 WMD458800 WVZ458800 T524336 JN524336 TJ524336 ADF524336 ANB524336 AWX524336 BGT524336 BQP524336 CAL524336 CKH524336 CUD524336 DDZ524336 DNV524336 DXR524336 EHN524336 ERJ524336 FBF524336 FLB524336 FUX524336 GET524336 GOP524336 GYL524336 HIH524336 HSD524336 IBZ524336 ILV524336 IVR524336 JFN524336 JPJ524336 JZF524336 KJB524336 KSX524336 LCT524336 LMP524336 LWL524336 MGH524336 MQD524336 MZZ524336 NJV524336 NTR524336 ODN524336 ONJ524336 OXF524336 PHB524336 PQX524336 QAT524336 QKP524336 QUL524336 REH524336 ROD524336 RXZ524336 SHV524336 SRR524336 TBN524336 TLJ524336 TVF524336 UFB524336 UOX524336 UYT524336 VIP524336 VSL524336 WCH524336 WMD524336 WVZ524336 T589872 JN589872 TJ589872 ADF589872 ANB589872 AWX589872 BGT589872 BQP589872 CAL589872 CKH589872 CUD589872 DDZ589872 DNV589872 DXR589872 EHN589872 ERJ589872 FBF589872 FLB589872 FUX589872 GET589872 GOP589872 GYL589872 HIH589872 HSD589872 IBZ589872 ILV589872 IVR589872 JFN589872 JPJ589872 JZF589872 KJB589872 KSX589872 LCT589872 LMP589872 LWL589872 MGH589872 MQD589872 MZZ589872 NJV589872 NTR589872 ODN589872 ONJ589872 OXF589872 PHB589872 PQX589872 QAT589872 QKP589872 QUL589872 REH589872 ROD589872 RXZ589872 SHV589872 SRR589872 TBN589872 TLJ589872 TVF589872 UFB589872 UOX589872 UYT589872 VIP589872 VSL589872 WCH589872 WMD589872 WVZ589872 T655408 JN655408 TJ655408 ADF655408 ANB655408 AWX655408 BGT655408 BQP655408 CAL655408 CKH655408 CUD655408 DDZ655408 DNV655408 DXR655408 EHN655408 ERJ655408 FBF655408 FLB655408 FUX655408 GET655408 GOP655408 GYL655408 HIH655408 HSD655408 IBZ655408 ILV655408 IVR655408 JFN655408 JPJ655408 JZF655408 KJB655408 KSX655408 LCT655408 LMP655408 LWL655408 MGH655408 MQD655408 MZZ655408 NJV655408 NTR655408 ODN655408 ONJ655408 OXF655408 PHB655408 PQX655408 QAT655408 QKP655408 QUL655408 REH655408 ROD655408 RXZ655408 SHV655408 SRR655408 TBN655408 TLJ655408 TVF655408 UFB655408 UOX655408 UYT655408 VIP655408 VSL655408 WCH655408 WMD655408 WVZ655408 T720944 JN720944 TJ720944 ADF720944 ANB720944 AWX720944 BGT720944 BQP720944 CAL720944 CKH720944 CUD720944 DDZ720944 DNV720944 DXR720944 EHN720944 ERJ720944 FBF720944 FLB720944 FUX720944 GET720944 GOP720944 GYL720944 HIH720944 HSD720944 IBZ720944 ILV720944 IVR720944 JFN720944 JPJ720944 JZF720944 KJB720944 KSX720944 LCT720944 LMP720944 LWL720944 MGH720944 MQD720944 MZZ720944 NJV720944 NTR720944 ODN720944 ONJ720944 OXF720944 PHB720944 PQX720944 QAT720944 QKP720944 QUL720944 REH720944 ROD720944 RXZ720944 SHV720944 SRR720944 TBN720944 TLJ720944 TVF720944 UFB720944 UOX720944 UYT720944 VIP720944 VSL720944 WCH720944 WMD720944 WVZ720944 T786480 JN786480 TJ786480 ADF786480 ANB786480 AWX786480 BGT786480 BQP786480 CAL786480 CKH786480 CUD786480 DDZ786480 DNV786480 DXR786480 EHN786480 ERJ786480 FBF786480 FLB786480 FUX786480 GET786480 GOP786480 GYL786480 HIH786480 HSD786480 IBZ786480 ILV786480 IVR786480 JFN786480 JPJ786480 JZF786480 KJB786480 KSX786480 LCT786480 LMP786480 LWL786480 MGH786480 MQD786480 MZZ786480 NJV786480 NTR786480 ODN786480 ONJ786480 OXF786480 PHB786480 PQX786480 QAT786480 QKP786480 QUL786480 REH786480 ROD786480 RXZ786480 SHV786480 SRR786480 TBN786480 TLJ786480 TVF786480 UFB786480 UOX786480 UYT786480 VIP786480 VSL786480 WCH786480 WMD786480 WVZ786480 T852016 JN852016 TJ852016 ADF852016 ANB852016 AWX852016 BGT852016 BQP852016 CAL852016 CKH852016 CUD852016 DDZ852016 DNV852016 DXR852016 EHN852016 ERJ852016 FBF852016 FLB852016 FUX852016 GET852016 GOP852016 GYL852016 HIH852016 HSD852016 IBZ852016 ILV852016 IVR852016 JFN852016 JPJ852016 JZF852016 KJB852016 KSX852016 LCT852016 LMP852016 LWL852016 MGH852016 MQD852016 MZZ852016 NJV852016 NTR852016 ODN852016 ONJ852016 OXF852016 PHB852016 PQX852016 QAT852016 QKP852016 QUL852016 REH852016 ROD852016 RXZ852016 SHV852016 SRR852016 TBN852016 TLJ852016 TVF852016 UFB852016 UOX852016 UYT852016 VIP852016 VSL852016 WCH852016 WMD852016 WVZ852016 T917552 JN917552 TJ917552 ADF917552 ANB917552 AWX917552 BGT917552 BQP917552 CAL917552 CKH917552 CUD917552 DDZ917552 DNV917552 DXR917552 EHN917552 ERJ917552 FBF917552 FLB917552 FUX917552 GET917552 GOP917552 GYL917552 HIH917552 HSD917552 IBZ917552 ILV917552 IVR917552 JFN917552 JPJ917552 JZF917552 KJB917552 KSX917552 LCT917552 LMP917552 LWL917552 MGH917552 MQD917552 MZZ917552 NJV917552 NTR917552 ODN917552 ONJ917552 OXF917552 PHB917552 PQX917552 QAT917552 QKP917552 QUL917552 REH917552 ROD917552 RXZ917552 SHV917552 SRR917552 TBN917552 TLJ917552 TVF917552 UFB917552 UOX917552 UYT917552 VIP917552 VSL917552 WCH917552 WMD917552 WVZ917552 T983088 JN983088 TJ983088 ADF983088 ANB983088 AWX983088 BGT983088 BQP983088 CAL983088 CKH983088 CUD983088 DDZ983088 DNV983088 DXR983088 EHN983088 ERJ983088 FBF983088 FLB983088 FUX983088 GET983088 GOP983088 GYL983088 HIH983088 HSD983088 IBZ983088 ILV983088 IVR983088 JFN983088 JPJ983088 JZF983088 KJB983088 KSX983088 LCT983088 LMP983088 LWL983088 MGH983088 MQD983088 MZZ983088 NJV983088 NTR983088 ODN983088 ONJ983088 OXF983088 PHB983088 PQX983088 QAT983088 QKP983088 QUL983088 REH983088 ROD983088 RXZ983088 SHV983088 SRR983088 TBN983088 TLJ983088 TVF983088 UFB983088 UOX983088 UYT983088 VIP983088 VSL983088 WCH983088 WMD983088 WVZ983088 JQ19:JQ22 JD42:JG53 SZ42:TC53 ACV42:ACY53 AMR42:AMU53 AWN42:AWQ53 BGJ42:BGM53 BQF42:BQI53 CAB42:CAE53 CJX42:CKA53 CTT42:CTW53 DDP42:DDS53 DNL42:DNO53 DXH42:DXK53 EHD42:EHG53 EQZ42:ERC53 FAV42:FAY53 FKR42:FKU53 FUN42:FUQ53 GEJ42:GEM53 GOF42:GOI53 GYB42:GYE53 HHX42:HIA53 HRT42:HRW53 IBP42:IBS53 ILL42:ILO53 IVH42:IVK53 JFD42:JFG53 JOZ42:JPC53 JYV42:JYY53 KIR42:KIU53 KSN42:KSQ53 LCJ42:LCM53 LMF42:LMI53 LWB42:LWE53 MFX42:MGA53 MPT42:MPW53 MZP42:MZS53 NJL42:NJO53 NTH42:NTK53 ODD42:ODG53 OMZ42:ONC53 OWV42:OWY53 PGR42:PGU53 PQN42:PQQ53 QAJ42:QAM53 QKF42:QKI53 QUB42:QUE53 RDX42:REA53 RNT42:RNW53 RXP42:RXS53 SHL42:SHO53 SRH42:SRK53 TBD42:TBG53 TKZ42:TLC53 TUV42:TUY53 UER42:UEU53 UON42:UOQ53 UYJ42:UYM53 VIF42:VII53 VSB42:VSE53 WBX42:WCA53 WLT42:WLW53 WVP42:WVS53 J65575:M65589 JD65575:JG65589 SZ65575:TC65589 ACV65575:ACY65589 AMR65575:AMU65589 AWN65575:AWQ65589 BGJ65575:BGM65589 BQF65575:BQI65589 CAB65575:CAE65589 CJX65575:CKA65589 CTT65575:CTW65589 DDP65575:DDS65589 DNL65575:DNO65589 DXH65575:DXK65589 EHD65575:EHG65589 EQZ65575:ERC65589 FAV65575:FAY65589 FKR65575:FKU65589 FUN65575:FUQ65589 GEJ65575:GEM65589 GOF65575:GOI65589 GYB65575:GYE65589 HHX65575:HIA65589 HRT65575:HRW65589 IBP65575:IBS65589 ILL65575:ILO65589 IVH65575:IVK65589 JFD65575:JFG65589 JOZ65575:JPC65589 JYV65575:JYY65589 KIR65575:KIU65589 KSN65575:KSQ65589 LCJ65575:LCM65589 LMF65575:LMI65589 LWB65575:LWE65589 MFX65575:MGA65589 MPT65575:MPW65589 MZP65575:MZS65589 NJL65575:NJO65589 NTH65575:NTK65589 ODD65575:ODG65589 OMZ65575:ONC65589 OWV65575:OWY65589 PGR65575:PGU65589 PQN65575:PQQ65589 QAJ65575:QAM65589 QKF65575:QKI65589 QUB65575:QUE65589 RDX65575:REA65589 RNT65575:RNW65589 RXP65575:RXS65589 SHL65575:SHO65589 SRH65575:SRK65589 TBD65575:TBG65589 TKZ65575:TLC65589 TUV65575:TUY65589 UER65575:UEU65589 UON65575:UOQ65589 UYJ65575:UYM65589 VIF65575:VII65589 VSB65575:VSE65589 WBX65575:WCA65589 WLT65575:WLW65589 WVP65575:WVS65589 J131111:M131125 JD131111:JG131125 SZ131111:TC131125 ACV131111:ACY131125 AMR131111:AMU131125 AWN131111:AWQ131125 BGJ131111:BGM131125 BQF131111:BQI131125 CAB131111:CAE131125 CJX131111:CKA131125 CTT131111:CTW131125 DDP131111:DDS131125 DNL131111:DNO131125 DXH131111:DXK131125 EHD131111:EHG131125 EQZ131111:ERC131125 FAV131111:FAY131125 FKR131111:FKU131125 FUN131111:FUQ131125 GEJ131111:GEM131125 GOF131111:GOI131125 GYB131111:GYE131125 HHX131111:HIA131125 HRT131111:HRW131125 IBP131111:IBS131125 ILL131111:ILO131125 IVH131111:IVK131125 JFD131111:JFG131125 JOZ131111:JPC131125 JYV131111:JYY131125 KIR131111:KIU131125 KSN131111:KSQ131125 LCJ131111:LCM131125 LMF131111:LMI131125 LWB131111:LWE131125 MFX131111:MGA131125 MPT131111:MPW131125 MZP131111:MZS131125 NJL131111:NJO131125 NTH131111:NTK131125 ODD131111:ODG131125 OMZ131111:ONC131125 OWV131111:OWY131125 PGR131111:PGU131125 PQN131111:PQQ131125 QAJ131111:QAM131125 QKF131111:QKI131125 QUB131111:QUE131125 RDX131111:REA131125 RNT131111:RNW131125 RXP131111:RXS131125 SHL131111:SHO131125 SRH131111:SRK131125 TBD131111:TBG131125 TKZ131111:TLC131125 TUV131111:TUY131125 UER131111:UEU131125 UON131111:UOQ131125 UYJ131111:UYM131125 VIF131111:VII131125 VSB131111:VSE131125 WBX131111:WCA131125 WLT131111:WLW131125 WVP131111:WVS131125 J196647:M196661 JD196647:JG196661 SZ196647:TC196661 ACV196647:ACY196661 AMR196647:AMU196661 AWN196647:AWQ196661 BGJ196647:BGM196661 BQF196647:BQI196661 CAB196647:CAE196661 CJX196647:CKA196661 CTT196647:CTW196661 DDP196647:DDS196661 DNL196647:DNO196661 DXH196647:DXK196661 EHD196647:EHG196661 EQZ196647:ERC196661 FAV196647:FAY196661 FKR196647:FKU196661 FUN196647:FUQ196661 GEJ196647:GEM196661 GOF196647:GOI196661 GYB196647:GYE196661 HHX196647:HIA196661 HRT196647:HRW196661 IBP196647:IBS196661 ILL196647:ILO196661 IVH196647:IVK196661 JFD196647:JFG196661 JOZ196647:JPC196661 JYV196647:JYY196661 KIR196647:KIU196661 KSN196647:KSQ196661 LCJ196647:LCM196661 LMF196647:LMI196661 LWB196647:LWE196661 MFX196647:MGA196661 MPT196647:MPW196661 MZP196647:MZS196661 NJL196647:NJO196661 NTH196647:NTK196661 ODD196647:ODG196661 OMZ196647:ONC196661 OWV196647:OWY196661 PGR196647:PGU196661 PQN196647:PQQ196661 QAJ196647:QAM196661 QKF196647:QKI196661 QUB196647:QUE196661 RDX196647:REA196661 RNT196647:RNW196661 RXP196647:RXS196661 SHL196647:SHO196661 SRH196647:SRK196661 TBD196647:TBG196661 TKZ196647:TLC196661 TUV196647:TUY196661 UER196647:UEU196661 UON196647:UOQ196661 UYJ196647:UYM196661 VIF196647:VII196661 VSB196647:VSE196661 WBX196647:WCA196661 WLT196647:WLW196661 WVP196647:WVS196661 J262183:M262197 JD262183:JG262197 SZ262183:TC262197 ACV262183:ACY262197 AMR262183:AMU262197 AWN262183:AWQ262197 BGJ262183:BGM262197 BQF262183:BQI262197 CAB262183:CAE262197 CJX262183:CKA262197 CTT262183:CTW262197 DDP262183:DDS262197 DNL262183:DNO262197 DXH262183:DXK262197 EHD262183:EHG262197 EQZ262183:ERC262197 FAV262183:FAY262197 FKR262183:FKU262197 FUN262183:FUQ262197 GEJ262183:GEM262197 GOF262183:GOI262197 GYB262183:GYE262197 HHX262183:HIA262197 HRT262183:HRW262197 IBP262183:IBS262197 ILL262183:ILO262197 IVH262183:IVK262197 JFD262183:JFG262197 JOZ262183:JPC262197 JYV262183:JYY262197 KIR262183:KIU262197 KSN262183:KSQ262197 LCJ262183:LCM262197 LMF262183:LMI262197 LWB262183:LWE262197 MFX262183:MGA262197 MPT262183:MPW262197 MZP262183:MZS262197 NJL262183:NJO262197 NTH262183:NTK262197 ODD262183:ODG262197 OMZ262183:ONC262197 OWV262183:OWY262197 PGR262183:PGU262197 PQN262183:PQQ262197 QAJ262183:QAM262197 QKF262183:QKI262197 QUB262183:QUE262197 RDX262183:REA262197 RNT262183:RNW262197 RXP262183:RXS262197 SHL262183:SHO262197 SRH262183:SRK262197 TBD262183:TBG262197 TKZ262183:TLC262197 TUV262183:TUY262197 UER262183:UEU262197 UON262183:UOQ262197 UYJ262183:UYM262197 VIF262183:VII262197 VSB262183:VSE262197 WBX262183:WCA262197 WLT262183:WLW262197 WVP262183:WVS262197 J327719:M327733 JD327719:JG327733 SZ327719:TC327733 ACV327719:ACY327733 AMR327719:AMU327733 AWN327719:AWQ327733 BGJ327719:BGM327733 BQF327719:BQI327733 CAB327719:CAE327733 CJX327719:CKA327733 CTT327719:CTW327733 DDP327719:DDS327733 DNL327719:DNO327733 DXH327719:DXK327733 EHD327719:EHG327733 EQZ327719:ERC327733 FAV327719:FAY327733 FKR327719:FKU327733 FUN327719:FUQ327733 GEJ327719:GEM327733 GOF327719:GOI327733 GYB327719:GYE327733 HHX327719:HIA327733 HRT327719:HRW327733 IBP327719:IBS327733 ILL327719:ILO327733 IVH327719:IVK327733 JFD327719:JFG327733 JOZ327719:JPC327733 JYV327719:JYY327733 KIR327719:KIU327733 KSN327719:KSQ327733 LCJ327719:LCM327733 LMF327719:LMI327733 LWB327719:LWE327733 MFX327719:MGA327733 MPT327719:MPW327733 MZP327719:MZS327733 NJL327719:NJO327733 NTH327719:NTK327733 ODD327719:ODG327733 OMZ327719:ONC327733 OWV327719:OWY327733 PGR327719:PGU327733 PQN327719:PQQ327733 QAJ327719:QAM327733 QKF327719:QKI327733 QUB327719:QUE327733 RDX327719:REA327733 RNT327719:RNW327733 RXP327719:RXS327733 SHL327719:SHO327733 SRH327719:SRK327733 TBD327719:TBG327733 TKZ327719:TLC327733 TUV327719:TUY327733 UER327719:UEU327733 UON327719:UOQ327733 UYJ327719:UYM327733 VIF327719:VII327733 VSB327719:VSE327733 WBX327719:WCA327733 WLT327719:WLW327733 WVP327719:WVS327733 J393255:M393269 JD393255:JG393269 SZ393255:TC393269 ACV393255:ACY393269 AMR393255:AMU393269 AWN393255:AWQ393269 BGJ393255:BGM393269 BQF393255:BQI393269 CAB393255:CAE393269 CJX393255:CKA393269 CTT393255:CTW393269 DDP393255:DDS393269 DNL393255:DNO393269 DXH393255:DXK393269 EHD393255:EHG393269 EQZ393255:ERC393269 FAV393255:FAY393269 FKR393255:FKU393269 FUN393255:FUQ393269 GEJ393255:GEM393269 GOF393255:GOI393269 GYB393255:GYE393269 HHX393255:HIA393269 HRT393255:HRW393269 IBP393255:IBS393269 ILL393255:ILO393269 IVH393255:IVK393269 JFD393255:JFG393269 JOZ393255:JPC393269 JYV393255:JYY393269 KIR393255:KIU393269 KSN393255:KSQ393269 LCJ393255:LCM393269 LMF393255:LMI393269 LWB393255:LWE393269 MFX393255:MGA393269 MPT393255:MPW393269 MZP393255:MZS393269 NJL393255:NJO393269 NTH393255:NTK393269 ODD393255:ODG393269 OMZ393255:ONC393269 OWV393255:OWY393269 PGR393255:PGU393269 PQN393255:PQQ393269 QAJ393255:QAM393269 QKF393255:QKI393269 QUB393255:QUE393269 RDX393255:REA393269 RNT393255:RNW393269 RXP393255:RXS393269 SHL393255:SHO393269 SRH393255:SRK393269 TBD393255:TBG393269 TKZ393255:TLC393269 TUV393255:TUY393269 UER393255:UEU393269 UON393255:UOQ393269 UYJ393255:UYM393269 VIF393255:VII393269 VSB393255:VSE393269 WBX393255:WCA393269 WLT393255:WLW393269 WVP393255:WVS393269 J458791:M458805 JD458791:JG458805 SZ458791:TC458805 ACV458791:ACY458805 AMR458791:AMU458805 AWN458791:AWQ458805 BGJ458791:BGM458805 BQF458791:BQI458805 CAB458791:CAE458805 CJX458791:CKA458805 CTT458791:CTW458805 DDP458791:DDS458805 DNL458791:DNO458805 DXH458791:DXK458805 EHD458791:EHG458805 EQZ458791:ERC458805 FAV458791:FAY458805 FKR458791:FKU458805 FUN458791:FUQ458805 GEJ458791:GEM458805 GOF458791:GOI458805 GYB458791:GYE458805 HHX458791:HIA458805 HRT458791:HRW458805 IBP458791:IBS458805 ILL458791:ILO458805 IVH458791:IVK458805 JFD458791:JFG458805 JOZ458791:JPC458805 JYV458791:JYY458805 KIR458791:KIU458805 KSN458791:KSQ458805 LCJ458791:LCM458805 LMF458791:LMI458805 LWB458791:LWE458805 MFX458791:MGA458805 MPT458791:MPW458805 MZP458791:MZS458805 NJL458791:NJO458805 NTH458791:NTK458805 ODD458791:ODG458805 OMZ458791:ONC458805 OWV458791:OWY458805 PGR458791:PGU458805 PQN458791:PQQ458805 QAJ458791:QAM458805 QKF458791:QKI458805 QUB458791:QUE458805 RDX458791:REA458805 RNT458791:RNW458805 RXP458791:RXS458805 SHL458791:SHO458805 SRH458791:SRK458805 TBD458791:TBG458805 TKZ458791:TLC458805 TUV458791:TUY458805 UER458791:UEU458805 UON458791:UOQ458805 UYJ458791:UYM458805 VIF458791:VII458805 VSB458791:VSE458805 WBX458791:WCA458805 WLT458791:WLW458805 WVP458791:WVS458805 J524327:M524341 JD524327:JG524341 SZ524327:TC524341 ACV524327:ACY524341 AMR524327:AMU524341 AWN524327:AWQ524341 BGJ524327:BGM524341 BQF524327:BQI524341 CAB524327:CAE524341 CJX524327:CKA524341 CTT524327:CTW524341 DDP524327:DDS524341 DNL524327:DNO524341 DXH524327:DXK524341 EHD524327:EHG524341 EQZ524327:ERC524341 FAV524327:FAY524341 FKR524327:FKU524341 FUN524327:FUQ524341 GEJ524327:GEM524341 GOF524327:GOI524341 GYB524327:GYE524341 HHX524327:HIA524341 HRT524327:HRW524341 IBP524327:IBS524341 ILL524327:ILO524341 IVH524327:IVK524341 JFD524327:JFG524341 JOZ524327:JPC524341 JYV524327:JYY524341 KIR524327:KIU524341 KSN524327:KSQ524341 LCJ524327:LCM524341 LMF524327:LMI524341 LWB524327:LWE524341 MFX524327:MGA524341 MPT524327:MPW524341 MZP524327:MZS524341 NJL524327:NJO524341 NTH524327:NTK524341 ODD524327:ODG524341 OMZ524327:ONC524341 OWV524327:OWY524341 PGR524327:PGU524341 PQN524327:PQQ524341 QAJ524327:QAM524341 QKF524327:QKI524341 QUB524327:QUE524341 RDX524327:REA524341 RNT524327:RNW524341 RXP524327:RXS524341 SHL524327:SHO524341 SRH524327:SRK524341 TBD524327:TBG524341 TKZ524327:TLC524341 TUV524327:TUY524341 UER524327:UEU524341 UON524327:UOQ524341 UYJ524327:UYM524341 VIF524327:VII524341 VSB524327:VSE524341 WBX524327:WCA524341 WLT524327:WLW524341 WVP524327:WVS524341 J589863:M589877 JD589863:JG589877 SZ589863:TC589877 ACV589863:ACY589877 AMR589863:AMU589877 AWN589863:AWQ589877 BGJ589863:BGM589877 BQF589863:BQI589877 CAB589863:CAE589877 CJX589863:CKA589877 CTT589863:CTW589877 DDP589863:DDS589877 DNL589863:DNO589877 DXH589863:DXK589877 EHD589863:EHG589877 EQZ589863:ERC589877 FAV589863:FAY589877 FKR589863:FKU589877 FUN589863:FUQ589877 GEJ589863:GEM589877 GOF589863:GOI589877 GYB589863:GYE589877 HHX589863:HIA589877 HRT589863:HRW589877 IBP589863:IBS589877 ILL589863:ILO589877 IVH589863:IVK589877 JFD589863:JFG589877 JOZ589863:JPC589877 JYV589863:JYY589877 KIR589863:KIU589877 KSN589863:KSQ589877 LCJ589863:LCM589877 LMF589863:LMI589877 LWB589863:LWE589877 MFX589863:MGA589877 MPT589863:MPW589877 MZP589863:MZS589877 NJL589863:NJO589877 NTH589863:NTK589877 ODD589863:ODG589877 OMZ589863:ONC589877 OWV589863:OWY589877 PGR589863:PGU589877 PQN589863:PQQ589877 QAJ589863:QAM589877 QKF589863:QKI589877 QUB589863:QUE589877 RDX589863:REA589877 RNT589863:RNW589877 RXP589863:RXS589877 SHL589863:SHO589877 SRH589863:SRK589877 TBD589863:TBG589877 TKZ589863:TLC589877 TUV589863:TUY589877 UER589863:UEU589877 UON589863:UOQ589877 UYJ589863:UYM589877 VIF589863:VII589877 VSB589863:VSE589877 WBX589863:WCA589877 WLT589863:WLW589877 WVP589863:WVS589877 J655399:M655413 JD655399:JG655413 SZ655399:TC655413 ACV655399:ACY655413 AMR655399:AMU655413 AWN655399:AWQ655413 BGJ655399:BGM655413 BQF655399:BQI655413 CAB655399:CAE655413 CJX655399:CKA655413 CTT655399:CTW655413 DDP655399:DDS655413 DNL655399:DNO655413 DXH655399:DXK655413 EHD655399:EHG655413 EQZ655399:ERC655413 FAV655399:FAY655413 FKR655399:FKU655413 FUN655399:FUQ655413 GEJ655399:GEM655413 GOF655399:GOI655413 GYB655399:GYE655413 HHX655399:HIA655413 HRT655399:HRW655413 IBP655399:IBS655413 ILL655399:ILO655413 IVH655399:IVK655413 JFD655399:JFG655413 JOZ655399:JPC655413 JYV655399:JYY655413 KIR655399:KIU655413 KSN655399:KSQ655413 LCJ655399:LCM655413 LMF655399:LMI655413 LWB655399:LWE655413 MFX655399:MGA655413 MPT655399:MPW655413 MZP655399:MZS655413 NJL655399:NJO655413 NTH655399:NTK655413 ODD655399:ODG655413 OMZ655399:ONC655413 OWV655399:OWY655413 PGR655399:PGU655413 PQN655399:PQQ655413 QAJ655399:QAM655413 QKF655399:QKI655413 QUB655399:QUE655413 RDX655399:REA655413 RNT655399:RNW655413 RXP655399:RXS655413 SHL655399:SHO655413 SRH655399:SRK655413 TBD655399:TBG655413 TKZ655399:TLC655413 TUV655399:TUY655413 UER655399:UEU655413 UON655399:UOQ655413 UYJ655399:UYM655413 VIF655399:VII655413 VSB655399:VSE655413 WBX655399:WCA655413 WLT655399:WLW655413 WVP655399:WVS655413 J720935:M720949 JD720935:JG720949 SZ720935:TC720949 ACV720935:ACY720949 AMR720935:AMU720949 AWN720935:AWQ720949 BGJ720935:BGM720949 BQF720935:BQI720949 CAB720935:CAE720949 CJX720935:CKA720949 CTT720935:CTW720949 DDP720935:DDS720949 DNL720935:DNO720949 DXH720935:DXK720949 EHD720935:EHG720949 EQZ720935:ERC720949 FAV720935:FAY720949 FKR720935:FKU720949 FUN720935:FUQ720949 GEJ720935:GEM720949 GOF720935:GOI720949 GYB720935:GYE720949 HHX720935:HIA720949 HRT720935:HRW720949 IBP720935:IBS720949 ILL720935:ILO720949 IVH720935:IVK720949 JFD720935:JFG720949 JOZ720935:JPC720949 JYV720935:JYY720949 KIR720935:KIU720949 KSN720935:KSQ720949 LCJ720935:LCM720949 LMF720935:LMI720949 LWB720935:LWE720949 MFX720935:MGA720949 MPT720935:MPW720949 MZP720935:MZS720949 NJL720935:NJO720949 NTH720935:NTK720949 ODD720935:ODG720949 OMZ720935:ONC720949 OWV720935:OWY720949 PGR720935:PGU720949 PQN720935:PQQ720949 QAJ720935:QAM720949 QKF720935:QKI720949 QUB720935:QUE720949 RDX720935:REA720949 RNT720935:RNW720949 RXP720935:RXS720949 SHL720935:SHO720949 SRH720935:SRK720949 TBD720935:TBG720949 TKZ720935:TLC720949 TUV720935:TUY720949 UER720935:UEU720949 UON720935:UOQ720949 UYJ720935:UYM720949 VIF720935:VII720949 VSB720935:VSE720949 WBX720935:WCA720949 WLT720935:WLW720949 WVP720935:WVS720949 J786471:M786485 JD786471:JG786485 SZ786471:TC786485 ACV786471:ACY786485 AMR786471:AMU786485 AWN786471:AWQ786485 BGJ786471:BGM786485 BQF786471:BQI786485 CAB786471:CAE786485 CJX786471:CKA786485 CTT786471:CTW786485 DDP786471:DDS786485 DNL786471:DNO786485 DXH786471:DXK786485 EHD786471:EHG786485 EQZ786471:ERC786485 FAV786471:FAY786485 FKR786471:FKU786485 FUN786471:FUQ786485 GEJ786471:GEM786485 GOF786471:GOI786485 GYB786471:GYE786485 HHX786471:HIA786485 HRT786471:HRW786485 IBP786471:IBS786485 ILL786471:ILO786485 IVH786471:IVK786485 JFD786471:JFG786485 JOZ786471:JPC786485 JYV786471:JYY786485 KIR786471:KIU786485 KSN786471:KSQ786485 LCJ786471:LCM786485 LMF786471:LMI786485 LWB786471:LWE786485 MFX786471:MGA786485 MPT786471:MPW786485 MZP786471:MZS786485 NJL786471:NJO786485 NTH786471:NTK786485 ODD786471:ODG786485 OMZ786471:ONC786485 OWV786471:OWY786485 PGR786471:PGU786485 PQN786471:PQQ786485 QAJ786471:QAM786485 QKF786471:QKI786485 QUB786471:QUE786485 RDX786471:REA786485 RNT786471:RNW786485 RXP786471:RXS786485 SHL786471:SHO786485 SRH786471:SRK786485 TBD786471:TBG786485 TKZ786471:TLC786485 TUV786471:TUY786485 UER786471:UEU786485 UON786471:UOQ786485 UYJ786471:UYM786485 VIF786471:VII786485 VSB786471:VSE786485 WBX786471:WCA786485 WLT786471:WLW786485 WVP786471:WVS786485 J852007:M852021 JD852007:JG852021 SZ852007:TC852021 ACV852007:ACY852021 AMR852007:AMU852021 AWN852007:AWQ852021 BGJ852007:BGM852021 BQF852007:BQI852021 CAB852007:CAE852021 CJX852007:CKA852021 CTT852007:CTW852021 DDP852007:DDS852021 DNL852007:DNO852021 DXH852007:DXK852021 EHD852007:EHG852021 EQZ852007:ERC852021 FAV852007:FAY852021 FKR852007:FKU852021 FUN852007:FUQ852021 GEJ852007:GEM852021 GOF852007:GOI852021 GYB852007:GYE852021 HHX852007:HIA852021 HRT852007:HRW852021 IBP852007:IBS852021 ILL852007:ILO852021 IVH852007:IVK852021 JFD852007:JFG852021 JOZ852007:JPC852021 JYV852007:JYY852021 KIR852007:KIU852021 KSN852007:KSQ852021 LCJ852007:LCM852021 LMF852007:LMI852021 LWB852007:LWE852021 MFX852007:MGA852021 MPT852007:MPW852021 MZP852007:MZS852021 NJL852007:NJO852021 NTH852007:NTK852021 ODD852007:ODG852021 OMZ852007:ONC852021 OWV852007:OWY852021 PGR852007:PGU852021 PQN852007:PQQ852021 QAJ852007:QAM852021 QKF852007:QKI852021 QUB852007:QUE852021 RDX852007:REA852021 RNT852007:RNW852021 RXP852007:RXS852021 SHL852007:SHO852021 SRH852007:SRK852021 TBD852007:TBG852021 TKZ852007:TLC852021 TUV852007:TUY852021 UER852007:UEU852021 UON852007:UOQ852021 UYJ852007:UYM852021 VIF852007:VII852021 VSB852007:VSE852021 WBX852007:WCA852021 WLT852007:WLW852021 WVP852007:WVS852021 J917543:M917557 JD917543:JG917557 SZ917543:TC917557 ACV917543:ACY917557 AMR917543:AMU917557 AWN917543:AWQ917557 BGJ917543:BGM917557 BQF917543:BQI917557 CAB917543:CAE917557 CJX917543:CKA917557 CTT917543:CTW917557 DDP917543:DDS917557 DNL917543:DNO917557 DXH917543:DXK917557 EHD917543:EHG917557 EQZ917543:ERC917557 FAV917543:FAY917557 FKR917543:FKU917557 FUN917543:FUQ917557 GEJ917543:GEM917557 GOF917543:GOI917557 GYB917543:GYE917557 HHX917543:HIA917557 HRT917543:HRW917557 IBP917543:IBS917557 ILL917543:ILO917557 IVH917543:IVK917557 JFD917543:JFG917557 JOZ917543:JPC917557 JYV917543:JYY917557 KIR917543:KIU917557 KSN917543:KSQ917557 LCJ917543:LCM917557 LMF917543:LMI917557 LWB917543:LWE917557 MFX917543:MGA917557 MPT917543:MPW917557 MZP917543:MZS917557 NJL917543:NJO917557 NTH917543:NTK917557 ODD917543:ODG917557 OMZ917543:ONC917557 OWV917543:OWY917557 PGR917543:PGU917557 PQN917543:PQQ917557 QAJ917543:QAM917557 QKF917543:QKI917557 QUB917543:QUE917557 RDX917543:REA917557 RNT917543:RNW917557 RXP917543:RXS917557 SHL917543:SHO917557 SRH917543:SRK917557 TBD917543:TBG917557 TKZ917543:TLC917557 TUV917543:TUY917557 UER917543:UEU917557 UON917543:UOQ917557 UYJ917543:UYM917557 VIF917543:VII917557 VSB917543:VSE917557 WBX917543:WCA917557 WLT917543:WLW917557 WVP917543:WVS917557 J983079:M983093 JD983079:JG983093 SZ983079:TC983093 ACV983079:ACY983093 AMR983079:AMU983093 AWN983079:AWQ983093 BGJ983079:BGM983093 BQF983079:BQI983093 CAB983079:CAE983093 CJX983079:CKA983093 CTT983079:CTW983093 DDP983079:DDS983093 DNL983079:DNO983093 DXH983079:DXK983093 EHD983079:EHG983093 EQZ983079:ERC983093 FAV983079:FAY983093 FKR983079:FKU983093 FUN983079:FUQ983093 GEJ983079:GEM983093 GOF983079:GOI983093 GYB983079:GYE983093 HHX983079:HIA983093 HRT983079:HRW983093 IBP983079:IBS983093 ILL983079:ILO983093 IVH983079:IVK983093 JFD983079:JFG983093 JOZ983079:JPC983093 JYV983079:JYY983093 KIR983079:KIU983093 KSN983079:KSQ983093 LCJ983079:LCM983093 LMF983079:LMI983093 LWB983079:LWE983093 MFX983079:MGA983093 MPT983079:MPW983093 MZP983079:MZS983093 NJL983079:NJO983093 NTH983079:NTK983093 ODD983079:ODG983093 OMZ983079:ONC983093 OWV983079:OWY983093 PGR983079:PGU983093 PQN983079:PQQ983093 QAJ983079:QAM983093 QKF983079:QKI983093 QUB983079:QUE983093 RDX983079:REA983093 RNT983079:RNW983093 RXP983079:RXS983093 SHL983079:SHO983093 SRH983079:SRK983093 TBD983079:TBG983093 TKZ983079:TLC983093 TUV983079:TUY983093 UER983079:UEU983093 UON983079:UOQ983093 UYJ983079:UYM983093 VIF983079:VII983093 VSB983079:VSE983093 WBX983079:WCA983093 WLT983079:WLW983093 WVP983079:WVS983093 V11:W11 JP11:JQ11 TL11:TM11 ADH11:ADI11 AND11:ANE11 AWZ11:AXA11 BGV11:BGW11 BQR11:BQS11 CAN11:CAO11 CKJ11:CKK11 CUF11:CUG11 DEB11:DEC11 DNX11:DNY11 DXT11:DXU11 EHP11:EHQ11 ERL11:ERM11 FBH11:FBI11 FLD11:FLE11 FUZ11:FVA11 GEV11:GEW11 GOR11:GOS11 GYN11:GYO11 HIJ11:HIK11 HSF11:HSG11 ICB11:ICC11 ILX11:ILY11 IVT11:IVU11 JFP11:JFQ11 JPL11:JPM11 JZH11:JZI11 KJD11:KJE11 KSZ11:KTA11 LCV11:LCW11 LMR11:LMS11 LWN11:LWO11 MGJ11:MGK11 MQF11:MQG11 NAB11:NAC11 NJX11:NJY11 NTT11:NTU11 ODP11:ODQ11 ONL11:ONM11 OXH11:OXI11 PHD11:PHE11 PQZ11:PRA11 QAV11:QAW11 QKR11:QKS11 QUN11:QUO11 REJ11:REK11 ROF11:ROG11 RYB11:RYC11 SHX11:SHY11 SRT11:SRU11 TBP11:TBQ11 TLL11:TLM11 TVH11:TVI11 UFD11:UFE11 UOZ11:UPA11 UYV11:UYW11 VIR11:VIS11 VSN11:VSO11 WCJ11:WCK11 WMF11:WMG11 WWB11:WWC11 V65542:W65542 JP65542:JQ65542 TL65542:TM65542 ADH65542:ADI65542 AND65542:ANE65542 AWZ65542:AXA65542 BGV65542:BGW65542 BQR65542:BQS65542 CAN65542:CAO65542 CKJ65542:CKK65542 CUF65542:CUG65542 DEB65542:DEC65542 DNX65542:DNY65542 DXT65542:DXU65542 EHP65542:EHQ65542 ERL65542:ERM65542 FBH65542:FBI65542 FLD65542:FLE65542 FUZ65542:FVA65542 GEV65542:GEW65542 GOR65542:GOS65542 GYN65542:GYO65542 HIJ65542:HIK65542 HSF65542:HSG65542 ICB65542:ICC65542 ILX65542:ILY65542 IVT65542:IVU65542 JFP65542:JFQ65542 JPL65542:JPM65542 JZH65542:JZI65542 KJD65542:KJE65542 KSZ65542:KTA65542 LCV65542:LCW65542 LMR65542:LMS65542 LWN65542:LWO65542 MGJ65542:MGK65542 MQF65542:MQG65542 NAB65542:NAC65542 NJX65542:NJY65542 NTT65542:NTU65542 ODP65542:ODQ65542 ONL65542:ONM65542 OXH65542:OXI65542 PHD65542:PHE65542 PQZ65542:PRA65542 QAV65542:QAW65542 QKR65542:QKS65542 QUN65542:QUO65542 REJ65542:REK65542 ROF65542:ROG65542 RYB65542:RYC65542 SHX65542:SHY65542 SRT65542:SRU65542 TBP65542:TBQ65542 TLL65542:TLM65542 TVH65542:TVI65542 UFD65542:UFE65542 UOZ65542:UPA65542 UYV65542:UYW65542 VIR65542:VIS65542 VSN65542:VSO65542 WCJ65542:WCK65542 WMF65542:WMG65542 WWB65542:WWC65542 V131078:W131078 JP131078:JQ131078 TL131078:TM131078 ADH131078:ADI131078 AND131078:ANE131078 AWZ131078:AXA131078 BGV131078:BGW131078 BQR131078:BQS131078 CAN131078:CAO131078 CKJ131078:CKK131078 CUF131078:CUG131078 DEB131078:DEC131078 DNX131078:DNY131078 DXT131078:DXU131078 EHP131078:EHQ131078 ERL131078:ERM131078 FBH131078:FBI131078 FLD131078:FLE131078 FUZ131078:FVA131078 GEV131078:GEW131078 GOR131078:GOS131078 GYN131078:GYO131078 HIJ131078:HIK131078 HSF131078:HSG131078 ICB131078:ICC131078 ILX131078:ILY131078 IVT131078:IVU131078 JFP131078:JFQ131078 JPL131078:JPM131078 JZH131078:JZI131078 KJD131078:KJE131078 KSZ131078:KTA131078 LCV131078:LCW131078 LMR131078:LMS131078 LWN131078:LWO131078 MGJ131078:MGK131078 MQF131078:MQG131078 NAB131078:NAC131078 NJX131078:NJY131078 NTT131078:NTU131078 ODP131078:ODQ131078 ONL131078:ONM131078 OXH131078:OXI131078 PHD131078:PHE131078 PQZ131078:PRA131078 QAV131078:QAW131078 QKR131078:QKS131078 QUN131078:QUO131078 REJ131078:REK131078 ROF131078:ROG131078 RYB131078:RYC131078 SHX131078:SHY131078 SRT131078:SRU131078 TBP131078:TBQ131078 TLL131078:TLM131078 TVH131078:TVI131078 UFD131078:UFE131078 UOZ131078:UPA131078 UYV131078:UYW131078 VIR131078:VIS131078 VSN131078:VSO131078 WCJ131078:WCK131078 WMF131078:WMG131078 WWB131078:WWC131078 V196614:W196614 JP196614:JQ196614 TL196614:TM196614 ADH196614:ADI196614 AND196614:ANE196614 AWZ196614:AXA196614 BGV196614:BGW196614 BQR196614:BQS196614 CAN196614:CAO196614 CKJ196614:CKK196614 CUF196614:CUG196614 DEB196614:DEC196614 DNX196614:DNY196614 DXT196614:DXU196614 EHP196614:EHQ196614 ERL196614:ERM196614 FBH196614:FBI196614 FLD196614:FLE196614 FUZ196614:FVA196614 GEV196614:GEW196614 GOR196614:GOS196614 GYN196614:GYO196614 HIJ196614:HIK196614 HSF196614:HSG196614 ICB196614:ICC196614 ILX196614:ILY196614 IVT196614:IVU196614 JFP196614:JFQ196614 JPL196614:JPM196614 JZH196614:JZI196614 KJD196614:KJE196614 KSZ196614:KTA196614 LCV196614:LCW196614 LMR196614:LMS196614 LWN196614:LWO196614 MGJ196614:MGK196614 MQF196614:MQG196614 NAB196614:NAC196614 NJX196614:NJY196614 NTT196614:NTU196614 ODP196614:ODQ196614 ONL196614:ONM196614 OXH196614:OXI196614 PHD196614:PHE196614 PQZ196614:PRA196614 QAV196614:QAW196614 QKR196614:QKS196614 QUN196614:QUO196614 REJ196614:REK196614 ROF196614:ROG196614 RYB196614:RYC196614 SHX196614:SHY196614 SRT196614:SRU196614 TBP196614:TBQ196614 TLL196614:TLM196614 TVH196614:TVI196614 UFD196614:UFE196614 UOZ196614:UPA196614 UYV196614:UYW196614 VIR196614:VIS196614 VSN196614:VSO196614 WCJ196614:WCK196614 WMF196614:WMG196614 WWB196614:WWC196614 V262150:W262150 JP262150:JQ262150 TL262150:TM262150 ADH262150:ADI262150 AND262150:ANE262150 AWZ262150:AXA262150 BGV262150:BGW262150 BQR262150:BQS262150 CAN262150:CAO262150 CKJ262150:CKK262150 CUF262150:CUG262150 DEB262150:DEC262150 DNX262150:DNY262150 DXT262150:DXU262150 EHP262150:EHQ262150 ERL262150:ERM262150 FBH262150:FBI262150 FLD262150:FLE262150 FUZ262150:FVA262150 GEV262150:GEW262150 GOR262150:GOS262150 GYN262150:GYO262150 HIJ262150:HIK262150 HSF262150:HSG262150 ICB262150:ICC262150 ILX262150:ILY262150 IVT262150:IVU262150 JFP262150:JFQ262150 JPL262150:JPM262150 JZH262150:JZI262150 KJD262150:KJE262150 KSZ262150:KTA262150 LCV262150:LCW262150 LMR262150:LMS262150 LWN262150:LWO262150 MGJ262150:MGK262150 MQF262150:MQG262150 NAB262150:NAC262150 NJX262150:NJY262150 NTT262150:NTU262150 ODP262150:ODQ262150 ONL262150:ONM262150 OXH262150:OXI262150 PHD262150:PHE262150 PQZ262150:PRA262150 QAV262150:QAW262150 QKR262150:QKS262150 QUN262150:QUO262150 REJ262150:REK262150 ROF262150:ROG262150 RYB262150:RYC262150 SHX262150:SHY262150 SRT262150:SRU262150 TBP262150:TBQ262150 TLL262150:TLM262150 TVH262150:TVI262150 UFD262150:UFE262150 UOZ262150:UPA262150 UYV262150:UYW262150 VIR262150:VIS262150 VSN262150:VSO262150 WCJ262150:WCK262150 WMF262150:WMG262150 WWB262150:WWC262150 V327686:W327686 JP327686:JQ327686 TL327686:TM327686 ADH327686:ADI327686 AND327686:ANE327686 AWZ327686:AXA327686 BGV327686:BGW327686 BQR327686:BQS327686 CAN327686:CAO327686 CKJ327686:CKK327686 CUF327686:CUG327686 DEB327686:DEC327686 DNX327686:DNY327686 DXT327686:DXU327686 EHP327686:EHQ327686 ERL327686:ERM327686 FBH327686:FBI327686 FLD327686:FLE327686 FUZ327686:FVA327686 GEV327686:GEW327686 GOR327686:GOS327686 GYN327686:GYO327686 HIJ327686:HIK327686 HSF327686:HSG327686 ICB327686:ICC327686 ILX327686:ILY327686 IVT327686:IVU327686 JFP327686:JFQ327686 JPL327686:JPM327686 JZH327686:JZI327686 KJD327686:KJE327686 KSZ327686:KTA327686 LCV327686:LCW327686 LMR327686:LMS327686 LWN327686:LWO327686 MGJ327686:MGK327686 MQF327686:MQG327686 NAB327686:NAC327686 NJX327686:NJY327686 NTT327686:NTU327686 ODP327686:ODQ327686 ONL327686:ONM327686 OXH327686:OXI327686 PHD327686:PHE327686 PQZ327686:PRA327686 QAV327686:QAW327686 QKR327686:QKS327686 QUN327686:QUO327686 REJ327686:REK327686 ROF327686:ROG327686 RYB327686:RYC327686 SHX327686:SHY327686 SRT327686:SRU327686 TBP327686:TBQ327686 TLL327686:TLM327686 TVH327686:TVI327686 UFD327686:UFE327686 UOZ327686:UPA327686 UYV327686:UYW327686 VIR327686:VIS327686 VSN327686:VSO327686 WCJ327686:WCK327686 WMF327686:WMG327686 WWB327686:WWC327686 V393222:W393222 JP393222:JQ393222 TL393222:TM393222 ADH393222:ADI393222 AND393222:ANE393222 AWZ393222:AXA393222 BGV393222:BGW393222 BQR393222:BQS393222 CAN393222:CAO393222 CKJ393222:CKK393222 CUF393222:CUG393222 DEB393222:DEC393222 DNX393222:DNY393222 DXT393222:DXU393222 EHP393222:EHQ393222 ERL393222:ERM393222 FBH393222:FBI393222 FLD393222:FLE393222 FUZ393222:FVA393222 GEV393222:GEW393222 GOR393222:GOS393222 GYN393222:GYO393222 HIJ393222:HIK393222 HSF393222:HSG393222 ICB393222:ICC393222 ILX393222:ILY393222 IVT393222:IVU393222 JFP393222:JFQ393222 JPL393222:JPM393222 JZH393222:JZI393222 KJD393222:KJE393222 KSZ393222:KTA393222 LCV393222:LCW393222 LMR393222:LMS393222 LWN393222:LWO393222 MGJ393222:MGK393222 MQF393222:MQG393222 NAB393222:NAC393222 NJX393222:NJY393222 NTT393222:NTU393222 ODP393222:ODQ393222 ONL393222:ONM393222 OXH393222:OXI393222 PHD393222:PHE393222 PQZ393222:PRA393222 QAV393222:QAW393222 QKR393222:QKS393222 QUN393222:QUO393222 REJ393222:REK393222 ROF393222:ROG393222 RYB393222:RYC393222 SHX393222:SHY393222 SRT393222:SRU393222 TBP393222:TBQ393222 TLL393222:TLM393222 TVH393222:TVI393222 UFD393222:UFE393222 UOZ393222:UPA393222 UYV393222:UYW393222 VIR393222:VIS393222 VSN393222:VSO393222 WCJ393222:WCK393222 WMF393222:WMG393222 WWB393222:WWC393222 V458758:W458758 JP458758:JQ458758 TL458758:TM458758 ADH458758:ADI458758 AND458758:ANE458758 AWZ458758:AXA458758 BGV458758:BGW458758 BQR458758:BQS458758 CAN458758:CAO458758 CKJ458758:CKK458758 CUF458758:CUG458758 DEB458758:DEC458758 DNX458758:DNY458758 DXT458758:DXU458758 EHP458758:EHQ458758 ERL458758:ERM458758 FBH458758:FBI458758 FLD458758:FLE458758 FUZ458758:FVA458758 GEV458758:GEW458758 GOR458758:GOS458758 GYN458758:GYO458758 HIJ458758:HIK458758 HSF458758:HSG458758 ICB458758:ICC458758 ILX458758:ILY458758 IVT458758:IVU458758 JFP458758:JFQ458758 JPL458758:JPM458758 JZH458758:JZI458758 KJD458758:KJE458758 KSZ458758:KTA458758 LCV458758:LCW458758 LMR458758:LMS458758 LWN458758:LWO458758 MGJ458758:MGK458758 MQF458758:MQG458758 NAB458758:NAC458758 NJX458758:NJY458758 NTT458758:NTU458758 ODP458758:ODQ458758 ONL458758:ONM458758 OXH458758:OXI458758 PHD458758:PHE458758 PQZ458758:PRA458758 QAV458758:QAW458758 QKR458758:QKS458758 QUN458758:QUO458758 REJ458758:REK458758 ROF458758:ROG458758 RYB458758:RYC458758 SHX458758:SHY458758 SRT458758:SRU458758 TBP458758:TBQ458758 TLL458758:TLM458758 TVH458758:TVI458758 UFD458758:UFE458758 UOZ458758:UPA458758 UYV458758:UYW458758 VIR458758:VIS458758 VSN458758:VSO458758 WCJ458758:WCK458758 WMF458758:WMG458758 WWB458758:WWC458758 V524294:W524294 JP524294:JQ524294 TL524294:TM524294 ADH524294:ADI524294 AND524294:ANE524294 AWZ524294:AXA524294 BGV524294:BGW524294 BQR524294:BQS524294 CAN524294:CAO524294 CKJ524294:CKK524294 CUF524294:CUG524294 DEB524294:DEC524294 DNX524294:DNY524294 DXT524294:DXU524294 EHP524294:EHQ524294 ERL524294:ERM524294 FBH524294:FBI524294 FLD524294:FLE524294 FUZ524294:FVA524294 GEV524294:GEW524294 GOR524294:GOS524294 GYN524294:GYO524294 HIJ524294:HIK524294 HSF524294:HSG524294 ICB524294:ICC524294 ILX524294:ILY524294 IVT524294:IVU524294 JFP524294:JFQ524294 JPL524294:JPM524294 JZH524294:JZI524294 KJD524294:KJE524294 KSZ524294:KTA524294 LCV524294:LCW524294 LMR524294:LMS524294 LWN524294:LWO524294 MGJ524294:MGK524294 MQF524294:MQG524294 NAB524294:NAC524294 NJX524294:NJY524294 NTT524294:NTU524294 ODP524294:ODQ524294 ONL524294:ONM524294 OXH524294:OXI524294 PHD524294:PHE524294 PQZ524294:PRA524294 QAV524294:QAW524294 QKR524294:QKS524294 QUN524294:QUO524294 REJ524294:REK524294 ROF524294:ROG524294 RYB524294:RYC524294 SHX524294:SHY524294 SRT524294:SRU524294 TBP524294:TBQ524294 TLL524294:TLM524294 TVH524294:TVI524294 UFD524294:UFE524294 UOZ524294:UPA524294 UYV524294:UYW524294 VIR524294:VIS524294 VSN524294:VSO524294 WCJ524294:WCK524294 WMF524294:WMG524294 WWB524294:WWC524294 V589830:W589830 JP589830:JQ589830 TL589830:TM589830 ADH589830:ADI589830 AND589830:ANE589830 AWZ589830:AXA589830 BGV589830:BGW589830 BQR589830:BQS589830 CAN589830:CAO589830 CKJ589830:CKK589830 CUF589830:CUG589830 DEB589830:DEC589830 DNX589830:DNY589830 DXT589830:DXU589830 EHP589830:EHQ589830 ERL589830:ERM589830 FBH589830:FBI589830 FLD589830:FLE589830 FUZ589830:FVA589830 GEV589830:GEW589830 GOR589830:GOS589830 GYN589830:GYO589830 HIJ589830:HIK589830 HSF589830:HSG589830 ICB589830:ICC589830 ILX589830:ILY589830 IVT589830:IVU589830 JFP589830:JFQ589830 JPL589830:JPM589830 JZH589830:JZI589830 KJD589830:KJE589830 KSZ589830:KTA589830 LCV589830:LCW589830 LMR589830:LMS589830 LWN589830:LWO589830 MGJ589830:MGK589830 MQF589830:MQG589830 NAB589830:NAC589830 NJX589830:NJY589830 NTT589830:NTU589830 ODP589830:ODQ589830 ONL589830:ONM589830 OXH589830:OXI589830 PHD589830:PHE589830 PQZ589830:PRA589830 QAV589830:QAW589830 QKR589830:QKS589830 QUN589830:QUO589830 REJ589830:REK589830 ROF589830:ROG589830 RYB589830:RYC589830 SHX589830:SHY589830 SRT589830:SRU589830 TBP589830:TBQ589830 TLL589830:TLM589830 TVH589830:TVI589830 UFD589830:UFE589830 UOZ589830:UPA589830 UYV589830:UYW589830 VIR589830:VIS589830 VSN589830:VSO589830 WCJ589830:WCK589830 WMF589830:WMG589830 WWB589830:WWC589830 V655366:W655366 JP655366:JQ655366 TL655366:TM655366 ADH655366:ADI655366 AND655366:ANE655366 AWZ655366:AXA655366 BGV655366:BGW655366 BQR655366:BQS655366 CAN655366:CAO655366 CKJ655366:CKK655366 CUF655366:CUG655366 DEB655366:DEC655366 DNX655366:DNY655366 DXT655366:DXU655366 EHP655366:EHQ655366 ERL655366:ERM655366 FBH655366:FBI655366 FLD655366:FLE655366 FUZ655366:FVA655366 GEV655366:GEW655366 GOR655366:GOS655366 GYN655366:GYO655366 HIJ655366:HIK655366 HSF655366:HSG655366 ICB655366:ICC655366 ILX655366:ILY655366 IVT655366:IVU655366 JFP655366:JFQ655366 JPL655366:JPM655366 JZH655366:JZI655366 KJD655366:KJE655366 KSZ655366:KTA655366 LCV655366:LCW655366 LMR655366:LMS655366 LWN655366:LWO655366 MGJ655366:MGK655366 MQF655366:MQG655366 NAB655366:NAC655366 NJX655366:NJY655366 NTT655366:NTU655366 ODP655366:ODQ655366 ONL655366:ONM655366 OXH655366:OXI655366 PHD655366:PHE655366 PQZ655366:PRA655366 QAV655366:QAW655366 QKR655366:QKS655366 QUN655366:QUO655366 REJ655366:REK655366 ROF655366:ROG655366 RYB655366:RYC655366 SHX655366:SHY655366 SRT655366:SRU655366 TBP655366:TBQ655366 TLL655366:TLM655366 TVH655366:TVI655366 UFD655366:UFE655366 UOZ655366:UPA655366 UYV655366:UYW655366 VIR655366:VIS655366 VSN655366:VSO655366 WCJ655366:WCK655366 WMF655366:WMG655366 WWB655366:WWC655366 V720902:W720902 JP720902:JQ720902 TL720902:TM720902 ADH720902:ADI720902 AND720902:ANE720902 AWZ720902:AXA720902 BGV720902:BGW720902 BQR720902:BQS720902 CAN720902:CAO720902 CKJ720902:CKK720902 CUF720902:CUG720902 DEB720902:DEC720902 DNX720902:DNY720902 DXT720902:DXU720902 EHP720902:EHQ720902 ERL720902:ERM720902 FBH720902:FBI720902 FLD720902:FLE720902 FUZ720902:FVA720902 GEV720902:GEW720902 GOR720902:GOS720902 GYN720902:GYO720902 HIJ720902:HIK720902 HSF720902:HSG720902 ICB720902:ICC720902 ILX720902:ILY720902 IVT720902:IVU720902 JFP720902:JFQ720902 JPL720902:JPM720902 JZH720902:JZI720902 KJD720902:KJE720902 KSZ720902:KTA720902 LCV720902:LCW720902 LMR720902:LMS720902 LWN720902:LWO720902 MGJ720902:MGK720902 MQF720902:MQG720902 NAB720902:NAC720902 NJX720902:NJY720902 NTT720902:NTU720902 ODP720902:ODQ720902 ONL720902:ONM720902 OXH720902:OXI720902 PHD720902:PHE720902 PQZ720902:PRA720902 QAV720902:QAW720902 QKR720902:QKS720902 QUN720902:QUO720902 REJ720902:REK720902 ROF720902:ROG720902 RYB720902:RYC720902 SHX720902:SHY720902 SRT720902:SRU720902 TBP720902:TBQ720902 TLL720902:TLM720902 TVH720902:TVI720902 UFD720902:UFE720902 UOZ720902:UPA720902 UYV720902:UYW720902 VIR720902:VIS720902 VSN720902:VSO720902 WCJ720902:WCK720902 WMF720902:WMG720902 WWB720902:WWC720902 V786438:W786438 JP786438:JQ786438 TL786438:TM786438 ADH786438:ADI786438 AND786438:ANE786438 AWZ786438:AXA786438 BGV786438:BGW786438 BQR786438:BQS786438 CAN786438:CAO786438 CKJ786438:CKK786438 CUF786438:CUG786438 DEB786438:DEC786438 DNX786438:DNY786438 DXT786438:DXU786438 EHP786438:EHQ786438 ERL786438:ERM786438 FBH786438:FBI786438 FLD786438:FLE786438 FUZ786438:FVA786438 GEV786438:GEW786438 GOR786438:GOS786438 GYN786438:GYO786438 HIJ786438:HIK786438 HSF786438:HSG786438 ICB786438:ICC786438 ILX786438:ILY786438 IVT786438:IVU786438 JFP786438:JFQ786438 JPL786438:JPM786438 JZH786438:JZI786438 KJD786438:KJE786438 KSZ786438:KTA786438 LCV786438:LCW786438 LMR786438:LMS786438 LWN786438:LWO786438 MGJ786438:MGK786438 MQF786438:MQG786438 NAB786438:NAC786438 NJX786438:NJY786438 NTT786438:NTU786438 ODP786438:ODQ786438 ONL786438:ONM786438 OXH786438:OXI786438 PHD786438:PHE786438 PQZ786438:PRA786438 QAV786438:QAW786438 QKR786438:QKS786438 QUN786438:QUO786438 REJ786438:REK786438 ROF786438:ROG786438 RYB786438:RYC786438 SHX786438:SHY786438 SRT786438:SRU786438 TBP786438:TBQ786438 TLL786438:TLM786438 TVH786438:TVI786438 UFD786438:UFE786438 UOZ786438:UPA786438 UYV786438:UYW786438 VIR786438:VIS786438 VSN786438:VSO786438 WCJ786438:WCK786438 WMF786438:WMG786438 WWB786438:WWC786438 V851974:W851974 JP851974:JQ851974 TL851974:TM851974 ADH851974:ADI851974 AND851974:ANE851974 AWZ851974:AXA851974 BGV851974:BGW851974 BQR851974:BQS851974 CAN851974:CAO851974 CKJ851974:CKK851974 CUF851974:CUG851974 DEB851974:DEC851974 DNX851974:DNY851974 DXT851974:DXU851974 EHP851974:EHQ851974 ERL851974:ERM851974 FBH851974:FBI851974 FLD851974:FLE851974 FUZ851974:FVA851974 GEV851974:GEW851974 GOR851974:GOS851974 GYN851974:GYO851974 HIJ851974:HIK851974 HSF851974:HSG851974 ICB851974:ICC851974 ILX851974:ILY851974 IVT851974:IVU851974 JFP851974:JFQ851974 JPL851974:JPM851974 JZH851974:JZI851974 KJD851974:KJE851974 KSZ851974:KTA851974 LCV851974:LCW851974 LMR851974:LMS851974 LWN851974:LWO851974 MGJ851974:MGK851974 MQF851974:MQG851974 NAB851974:NAC851974 NJX851974:NJY851974 NTT851974:NTU851974 ODP851974:ODQ851974 ONL851974:ONM851974 OXH851974:OXI851974 PHD851974:PHE851974 PQZ851974:PRA851974 QAV851974:QAW851974 QKR851974:QKS851974 QUN851974:QUO851974 REJ851974:REK851974 ROF851974:ROG851974 RYB851974:RYC851974 SHX851974:SHY851974 SRT851974:SRU851974 TBP851974:TBQ851974 TLL851974:TLM851974 TVH851974:TVI851974 UFD851974:UFE851974 UOZ851974:UPA851974 UYV851974:UYW851974 VIR851974:VIS851974 VSN851974:VSO851974 WCJ851974:WCK851974 WMF851974:WMG851974 WWB851974:WWC851974 V917510:W917510 JP917510:JQ917510 TL917510:TM917510 ADH917510:ADI917510 AND917510:ANE917510 AWZ917510:AXA917510 BGV917510:BGW917510 BQR917510:BQS917510 CAN917510:CAO917510 CKJ917510:CKK917510 CUF917510:CUG917510 DEB917510:DEC917510 DNX917510:DNY917510 DXT917510:DXU917510 EHP917510:EHQ917510 ERL917510:ERM917510 FBH917510:FBI917510 FLD917510:FLE917510 FUZ917510:FVA917510 GEV917510:GEW917510 GOR917510:GOS917510 GYN917510:GYO917510 HIJ917510:HIK917510 HSF917510:HSG917510 ICB917510:ICC917510 ILX917510:ILY917510 IVT917510:IVU917510 JFP917510:JFQ917510 JPL917510:JPM917510 JZH917510:JZI917510 KJD917510:KJE917510 KSZ917510:KTA917510 LCV917510:LCW917510 LMR917510:LMS917510 LWN917510:LWO917510 MGJ917510:MGK917510 MQF917510:MQG917510 NAB917510:NAC917510 NJX917510:NJY917510 NTT917510:NTU917510 ODP917510:ODQ917510 ONL917510:ONM917510 OXH917510:OXI917510 PHD917510:PHE917510 PQZ917510:PRA917510 QAV917510:QAW917510 QKR917510:QKS917510 QUN917510:QUO917510 REJ917510:REK917510 ROF917510:ROG917510 RYB917510:RYC917510 SHX917510:SHY917510 SRT917510:SRU917510 TBP917510:TBQ917510 TLL917510:TLM917510 TVH917510:TVI917510 UFD917510:UFE917510 UOZ917510:UPA917510 UYV917510:UYW917510 VIR917510:VIS917510 VSN917510:VSO917510 WCJ917510:WCK917510 WMF917510:WMG917510 WWB917510:WWC917510 V983046:W983046 JP983046:JQ983046 TL983046:TM983046 ADH983046:ADI983046 AND983046:ANE983046 AWZ983046:AXA983046 BGV983046:BGW983046 BQR983046:BQS983046 CAN983046:CAO983046 CKJ983046:CKK983046 CUF983046:CUG983046 DEB983046:DEC983046 DNX983046:DNY983046 DXT983046:DXU983046 EHP983046:EHQ983046 ERL983046:ERM983046 FBH983046:FBI983046 FLD983046:FLE983046 FUZ983046:FVA983046 GEV983046:GEW983046 GOR983046:GOS983046 GYN983046:GYO983046 HIJ983046:HIK983046 HSF983046:HSG983046 ICB983046:ICC983046 ILX983046:ILY983046 IVT983046:IVU983046 JFP983046:JFQ983046 JPL983046:JPM983046 JZH983046:JZI983046 KJD983046:KJE983046 KSZ983046:KTA983046 LCV983046:LCW983046 LMR983046:LMS983046 LWN983046:LWO983046 MGJ983046:MGK983046 MQF983046:MQG983046 NAB983046:NAC983046 NJX983046:NJY983046 NTT983046:NTU983046 ODP983046:ODQ983046 ONL983046:ONM983046 OXH983046:OXI983046 PHD983046:PHE983046 PQZ983046:PRA983046 QAV983046:QAW983046 QKR983046:QKS983046 QUN983046:QUO983046 REJ983046:REK983046 ROF983046:ROG983046 RYB983046:RYC983046 SHX983046:SHY983046 SRT983046:SRU983046 TBP983046:TBQ983046 TLL983046:TLM983046 TVH983046:TVI983046 UFD983046:UFE983046 UOZ983046:UPA983046 UYV983046:UYW983046 VIR983046:VIS983046 VSN983046:VSO983046 WCJ983046:WCK983046 WMF983046:WMG983046 WWB983046:WWC983046 O51 JI51 TE51 ADA51 AMW51 AWS51 BGO51 BQK51 CAG51 CKC51 CTY51 DDU51 DNQ51 DXM51 EHI51 ERE51 FBA51 FKW51 FUS51 GEO51 GOK51 GYG51 HIC51 HRY51 IBU51 ILQ51 IVM51 JFI51 JPE51 JZA51 KIW51 KSS51 LCO51 LMK51 LWG51 MGC51 MPY51 MZU51 NJQ51 NTM51 ODI51 ONE51 OXA51 PGW51 PQS51 QAO51 QKK51 QUG51 REC51 RNY51 RXU51 SHQ51 SRM51 TBI51 TLE51 TVA51 UEW51 UOS51 UYO51 VIK51 VSG51 WCC51 WLY51 WVU51 O65584 JI65584 TE65584 ADA65584 AMW65584 AWS65584 BGO65584 BQK65584 CAG65584 CKC65584 CTY65584 DDU65584 DNQ65584 DXM65584 EHI65584 ERE65584 FBA65584 FKW65584 FUS65584 GEO65584 GOK65584 GYG65584 HIC65584 HRY65584 IBU65584 ILQ65584 IVM65584 JFI65584 JPE65584 JZA65584 KIW65584 KSS65584 LCO65584 LMK65584 LWG65584 MGC65584 MPY65584 MZU65584 NJQ65584 NTM65584 ODI65584 ONE65584 OXA65584 PGW65584 PQS65584 QAO65584 QKK65584 QUG65584 REC65584 RNY65584 RXU65584 SHQ65584 SRM65584 TBI65584 TLE65584 TVA65584 UEW65584 UOS65584 UYO65584 VIK65584 VSG65584 WCC65584 WLY65584 WVU65584 O131120 JI131120 TE131120 ADA131120 AMW131120 AWS131120 BGO131120 BQK131120 CAG131120 CKC131120 CTY131120 DDU131120 DNQ131120 DXM131120 EHI131120 ERE131120 FBA131120 FKW131120 FUS131120 GEO131120 GOK131120 GYG131120 HIC131120 HRY131120 IBU131120 ILQ131120 IVM131120 JFI131120 JPE131120 JZA131120 KIW131120 KSS131120 LCO131120 LMK131120 LWG131120 MGC131120 MPY131120 MZU131120 NJQ131120 NTM131120 ODI131120 ONE131120 OXA131120 PGW131120 PQS131120 QAO131120 QKK131120 QUG131120 REC131120 RNY131120 RXU131120 SHQ131120 SRM131120 TBI131120 TLE131120 TVA131120 UEW131120 UOS131120 UYO131120 VIK131120 VSG131120 WCC131120 WLY131120 WVU131120 O196656 JI196656 TE196656 ADA196656 AMW196656 AWS196656 BGO196656 BQK196656 CAG196656 CKC196656 CTY196656 DDU196656 DNQ196656 DXM196656 EHI196656 ERE196656 FBA196656 FKW196656 FUS196656 GEO196656 GOK196656 GYG196656 HIC196656 HRY196656 IBU196656 ILQ196656 IVM196656 JFI196656 JPE196656 JZA196656 KIW196656 KSS196656 LCO196656 LMK196656 LWG196656 MGC196656 MPY196656 MZU196656 NJQ196656 NTM196656 ODI196656 ONE196656 OXA196656 PGW196656 PQS196656 QAO196656 QKK196656 QUG196656 REC196656 RNY196656 RXU196656 SHQ196656 SRM196656 TBI196656 TLE196656 TVA196656 UEW196656 UOS196656 UYO196656 VIK196656 VSG196656 WCC196656 WLY196656 WVU196656 O262192 JI262192 TE262192 ADA262192 AMW262192 AWS262192 BGO262192 BQK262192 CAG262192 CKC262192 CTY262192 DDU262192 DNQ262192 DXM262192 EHI262192 ERE262192 FBA262192 FKW262192 FUS262192 GEO262192 GOK262192 GYG262192 HIC262192 HRY262192 IBU262192 ILQ262192 IVM262192 JFI262192 JPE262192 JZA262192 KIW262192 KSS262192 LCO262192 LMK262192 LWG262192 MGC262192 MPY262192 MZU262192 NJQ262192 NTM262192 ODI262192 ONE262192 OXA262192 PGW262192 PQS262192 QAO262192 QKK262192 QUG262192 REC262192 RNY262192 RXU262192 SHQ262192 SRM262192 TBI262192 TLE262192 TVA262192 UEW262192 UOS262192 UYO262192 VIK262192 VSG262192 WCC262192 WLY262192 WVU262192 O327728 JI327728 TE327728 ADA327728 AMW327728 AWS327728 BGO327728 BQK327728 CAG327728 CKC327728 CTY327728 DDU327728 DNQ327728 DXM327728 EHI327728 ERE327728 FBA327728 FKW327728 FUS327728 GEO327728 GOK327728 GYG327728 HIC327728 HRY327728 IBU327728 ILQ327728 IVM327728 JFI327728 JPE327728 JZA327728 KIW327728 KSS327728 LCO327728 LMK327728 LWG327728 MGC327728 MPY327728 MZU327728 NJQ327728 NTM327728 ODI327728 ONE327728 OXA327728 PGW327728 PQS327728 QAO327728 QKK327728 QUG327728 REC327728 RNY327728 RXU327728 SHQ327728 SRM327728 TBI327728 TLE327728 TVA327728 UEW327728 UOS327728 UYO327728 VIK327728 VSG327728 WCC327728 WLY327728 WVU327728 O393264 JI393264 TE393264 ADA393264 AMW393264 AWS393264 BGO393264 BQK393264 CAG393264 CKC393264 CTY393264 DDU393264 DNQ393264 DXM393264 EHI393264 ERE393264 FBA393264 FKW393264 FUS393264 GEO393264 GOK393264 GYG393264 HIC393264 HRY393264 IBU393264 ILQ393264 IVM393264 JFI393264 JPE393264 JZA393264 KIW393264 KSS393264 LCO393264 LMK393264 LWG393264 MGC393264 MPY393264 MZU393264 NJQ393264 NTM393264 ODI393264 ONE393264 OXA393264 PGW393264 PQS393264 QAO393264 QKK393264 QUG393264 REC393264 RNY393264 RXU393264 SHQ393264 SRM393264 TBI393264 TLE393264 TVA393264 UEW393264 UOS393264 UYO393264 VIK393264 VSG393264 WCC393264 WLY393264 WVU393264 O458800 JI458800 TE458800 ADA458800 AMW458800 AWS458800 BGO458800 BQK458800 CAG458800 CKC458800 CTY458800 DDU458800 DNQ458800 DXM458800 EHI458800 ERE458800 FBA458800 FKW458800 FUS458800 GEO458800 GOK458800 GYG458800 HIC458800 HRY458800 IBU458800 ILQ458800 IVM458800 JFI458800 JPE458800 JZA458800 KIW458800 KSS458800 LCO458800 LMK458800 LWG458800 MGC458800 MPY458800 MZU458800 NJQ458800 NTM458800 ODI458800 ONE458800 OXA458800 PGW458800 PQS458800 QAO458800 QKK458800 QUG458800 REC458800 RNY458800 RXU458800 SHQ458800 SRM458800 TBI458800 TLE458800 TVA458800 UEW458800 UOS458800 UYO458800 VIK458800 VSG458800 WCC458800 WLY458800 WVU458800 O524336 JI524336 TE524336 ADA524336 AMW524336 AWS524336 BGO524336 BQK524336 CAG524336 CKC524336 CTY524336 DDU524336 DNQ524336 DXM524336 EHI524336 ERE524336 FBA524336 FKW524336 FUS524336 GEO524336 GOK524336 GYG524336 HIC524336 HRY524336 IBU524336 ILQ524336 IVM524336 JFI524336 JPE524336 JZA524336 KIW524336 KSS524336 LCO524336 LMK524336 LWG524336 MGC524336 MPY524336 MZU524336 NJQ524336 NTM524336 ODI524336 ONE524336 OXA524336 PGW524336 PQS524336 QAO524336 QKK524336 QUG524336 REC524336 RNY524336 RXU524336 SHQ524336 SRM524336 TBI524336 TLE524336 TVA524336 UEW524336 UOS524336 UYO524336 VIK524336 VSG524336 WCC524336 WLY524336 WVU524336 O589872 JI589872 TE589872 ADA589872 AMW589872 AWS589872 BGO589872 BQK589872 CAG589872 CKC589872 CTY589872 DDU589872 DNQ589872 DXM589872 EHI589872 ERE589872 FBA589872 FKW589872 FUS589872 GEO589872 GOK589872 GYG589872 HIC589872 HRY589872 IBU589872 ILQ589872 IVM589872 JFI589872 JPE589872 JZA589872 KIW589872 KSS589872 LCO589872 LMK589872 LWG589872 MGC589872 MPY589872 MZU589872 NJQ589872 NTM589872 ODI589872 ONE589872 OXA589872 PGW589872 PQS589872 QAO589872 QKK589872 QUG589872 REC589872 RNY589872 RXU589872 SHQ589872 SRM589872 TBI589872 TLE589872 TVA589872 UEW589872 UOS589872 UYO589872 VIK589872 VSG589872 WCC589872 WLY589872 WVU589872 O655408 JI655408 TE655408 ADA655408 AMW655408 AWS655408 BGO655408 BQK655408 CAG655408 CKC655408 CTY655408 DDU655408 DNQ655408 DXM655408 EHI655408 ERE655408 FBA655408 FKW655408 FUS655408 GEO655408 GOK655408 GYG655408 HIC655408 HRY655408 IBU655408 ILQ655408 IVM655408 JFI655408 JPE655408 JZA655408 KIW655408 KSS655408 LCO655408 LMK655408 LWG655408 MGC655408 MPY655408 MZU655408 NJQ655408 NTM655408 ODI655408 ONE655408 OXA655408 PGW655408 PQS655408 QAO655408 QKK655408 QUG655408 REC655408 RNY655408 RXU655408 SHQ655408 SRM655408 TBI655408 TLE655408 TVA655408 UEW655408 UOS655408 UYO655408 VIK655408 VSG655408 WCC655408 WLY655408 WVU655408 O720944 JI720944 TE720944 ADA720944 AMW720944 AWS720944 BGO720944 BQK720944 CAG720944 CKC720944 CTY720944 DDU720944 DNQ720944 DXM720944 EHI720944 ERE720944 FBA720944 FKW720944 FUS720944 GEO720944 GOK720944 GYG720944 HIC720944 HRY720944 IBU720944 ILQ720944 IVM720944 JFI720944 JPE720944 JZA720944 KIW720944 KSS720944 LCO720944 LMK720944 LWG720944 MGC720944 MPY720944 MZU720944 NJQ720944 NTM720944 ODI720944 ONE720944 OXA720944 PGW720944 PQS720944 QAO720944 QKK720944 QUG720944 REC720944 RNY720944 RXU720944 SHQ720944 SRM720944 TBI720944 TLE720944 TVA720944 UEW720944 UOS720944 UYO720944 VIK720944 VSG720944 WCC720944 WLY720944 WVU720944 O786480 JI786480 TE786480 ADA786480 AMW786480 AWS786480 BGO786480 BQK786480 CAG786480 CKC786480 CTY786480 DDU786480 DNQ786480 DXM786480 EHI786480 ERE786480 FBA786480 FKW786480 FUS786480 GEO786480 GOK786480 GYG786480 HIC786480 HRY786480 IBU786480 ILQ786480 IVM786480 JFI786480 JPE786480 JZA786480 KIW786480 KSS786480 LCO786480 LMK786480 LWG786480 MGC786480 MPY786480 MZU786480 NJQ786480 NTM786480 ODI786480 ONE786480 OXA786480 PGW786480 PQS786480 QAO786480 QKK786480 QUG786480 REC786480 RNY786480 RXU786480 SHQ786480 SRM786480 TBI786480 TLE786480 TVA786480 UEW786480 UOS786480 UYO786480 VIK786480 VSG786480 WCC786480 WLY786480 WVU786480 O852016 JI852016 TE852016 ADA852016 AMW852016 AWS852016 BGO852016 BQK852016 CAG852016 CKC852016 CTY852016 DDU852016 DNQ852016 DXM852016 EHI852016 ERE852016 FBA852016 FKW852016 FUS852016 GEO852016 GOK852016 GYG852016 HIC852016 HRY852016 IBU852016 ILQ852016 IVM852016 JFI852016 JPE852016 JZA852016 KIW852016 KSS852016 LCO852016 LMK852016 LWG852016 MGC852016 MPY852016 MZU852016 NJQ852016 NTM852016 ODI852016 ONE852016 OXA852016 PGW852016 PQS852016 QAO852016 QKK852016 QUG852016 REC852016 RNY852016 RXU852016 SHQ852016 SRM852016 TBI852016 TLE852016 TVA852016 UEW852016 UOS852016 UYO852016 VIK852016 VSG852016 WCC852016 WLY852016 WVU852016 O917552 JI917552 TE917552 ADA917552 AMW917552 AWS917552 BGO917552 BQK917552 CAG917552 CKC917552 CTY917552 DDU917552 DNQ917552 DXM917552 EHI917552 ERE917552 FBA917552 FKW917552 FUS917552 GEO917552 GOK917552 GYG917552 HIC917552 HRY917552 IBU917552 ILQ917552 IVM917552 JFI917552 JPE917552 JZA917552 KIW917552 KSS917552 LCO917552 LMK917552 LWG917552 MGC917552 MPY917552 MZU917552 NJQ917552 NTM917552 ODI917552 ONE917552 OXA917552 PGW917552 PQS917552 QAO917552 QKK917552 QUG917552 REC917552 RNY917552 RXU917552 SHQ917552 SRM917552 TBI917552 TLE917552 TVA917552 UEW917552 UOS917552 UYO917552 VIK917552 VSG917552 WCC917552 WLY917552 WVU917552 O983088 JI983088 TE983088 ADA983088 AMW983088 AWS983088 BGO983088 BQK983088 CAG983088 CKC983088 CTY983088 DDU983088 DNQ983088 DXM983088 EHI983088 ERE983088 FBA983088 FKW983088 FUS983088 GEO983088 GOK983088 GYG983088 HIC983088 HRY983088 IBU983088 ILQ983088 IVM983088 JFI983088 JPE983088 JZA983088 KIW983088 KSS983088 LCO983088 LMK983088 LWG983088 MGC983088 MPY983088 MZU983088 NJQ983088 NTM983088 ODI983088 ONE983088 OXA983088 PGW983088 PQS983088 QAO983088 QKK983088 QUG983088 REC983088 RNY983088 RXU983088 SHQ983088 SRM983088 TBI983088 TLE983088 TVA983088 UEW983088 UOS983088 UYO983088 VIK983088 VSG983088 WCC983088 WLY983088 WVU983088 T42 JN42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T65575 JN65575 TJ65575 ADF65575 ANB65575 AWX65575 BGT65575 BQP65575 CAL65575 CKH65575 CUD65575 DDZ65575 DNV65575 DXR65575 EHN65575 ERJ65575 FBF65575 FLB65575 FUX65575 GET65575 GOP65575 GYL65575 HIH65575 HSD65575 IBZ65575 ILV65575 IVR65575 JFN65575 JPJ65575 JZF65575 KJB65575 KSX65575 LCT65575 LMP65575 LWL65575 MGH65575 MQD65575 MZZ65575 NJV65575 NTR65575 ODN65575 ONJ65575 OXF65575 PHB65575 PQX65575 QAT65575 QKP65575 QUL65575 REH65575 ROD65575 RXZ65575 SHV65575 SRR65575 TBN65575 TLJ65575 TVF65575 UFB65575 UOX65575 UYT65575 VIP65575 VSL65575 WCH65575 WMD65575 WVZ65575 T131111 JN131111 TJ131111 ADF131111 ANB131111 AWX131111 BGT131111 BQP131111 CAL131111 CKH131111 CUD131111 DDZ131111 DNV131111 DXR131111 EHN131111 ERJ131111 FBF131111 FLB131111 FUX131111 GET131111 GOP131111 GYL131111 HIH131111 HSD131111 IBZ131111 ILV131111 IVR131111 JFN131111 JPJ131111 JZF131111 KJB131111 KSX131111 LCT131111 LMP131111 LWL131111 MGH131111 MQD131111 MZZ131111 NJV131111 NTR131111 ODN131111 ONJ131111 OXF131111 PHB131111 PQX131111 QAT131111 QKP131111 QUL131111 REH131111 ROD131111 RXZ131111 SHV131111 SRR131111 TBN131111 TLJ131111 TVF131111 UFB131111 UOX131111 UYT131111 VIP131111 VSL131111 WCH131111 WMD131111 WVZ131111 T196647 JN196647 TJ196647 ADF196647 ANB196647 AWX196647 BGT196647 BQP196647 CAL196647 CKH196647 CUD196647 DDZ196647 DNV196647 DXR196647 EHN196647 ERJ196647 FBF196647 FLB196647 FUX196647 GET196647 GOP196647 GYL196647 HIH196647 HSD196647 IBZ196647 ILV196647 IVR196647 JFN196647 JPJ196647 JZF196647 KJB196647 KSX196647 LCT196647 LMP196647 LWL196647 MGH196647 MQD196647 MZZ196647 NJV196647 NTR196647 ODN196647 ONJ196647 OXF196647 PHB196647 PQX196647 QAT196647 QKP196647 QUL196647 REH196647 ROD196647 RXZ196647 SHV196647 SRR196647 TBN196647 TLJ196647 TVF196647 UFB196647 UOX196647 UYT196647 VIP196647 VSL196647 WCH196647 WMD196647 WVZ196647 T262183 JN262183 TJ262183 ADF262183 ANB262183 AWX262183 BGT262183 BQP262183 CAL262183 CKH262183 CUD262183 DDZ262183 DNV262183 DXR262183 EHN262183 ERJ262183 FBF262183 FLB262183 FUX262183 GET262183 GOP262183 GYL262183 HIH262183 HSD262183 IBZ262183 ILV262183 IVR262183 JFN262183 JPJ262183 JZF262183 KJB262183 KSX262183 LCT262183 LMP262183 LWL262183 MGH262183 MQD262183 MZZ262183 NJV262183 NTR262183 ODN262183 ONJ262183 OXF262183 PHB262183 PQX262183 QAT262183 QKP262183 QUL262183 REH262183 ROD262183 RXZ262183 SHV262183 SRR262183 TBN262183 TLJ262183 TVF262183 UFB262183 UOX262183 UYT262183 VIP262183 VSL262183 WCH262183 WMD262183 WVZ262183 T327719 JN327719 TJ327719 ADF327719 ANB327719 AWX327719 BGT327719 BQP327719 CAL327719 CKH327719 CUD327719 DDZ327719 DNV327719 DXR327719 EHN327719 ERJ327719 FBF327719 FLB327719 FUX327719 GET327719 GOP327719 GYL327719 HIH327719 HSD327719 IBZ327719 ILV327719 IVR327719 JFN327719 JPJ327719 JZF327719 KJB327719 KSX327719 LCT327719 LMP327719 LWL327719 MGH327719 MQD327719 MZZ327719 NJV327719 NTR327719 ODN327719 ONJ327719 OXF327719 PHB327719 PQX327719 QAT327719 QKP327719 QUL327719 REH327719 ROD327719 RXZ327719 SHV327719 SRR327719 TBN327719 TLJ327719 TVF327719 UFB327719 UOX327719 UYT327719 VIP327719 VSL327719 WCH327719 WMD327719 WVZ327719 T393255 JN393255 TJ393255 ADF393255 ANB393255 AWX393255 BGT393255 BQP393255 CAL393255 CKH393255 CUD393255 DDZ393255 DNV393255 DXR393255 EHN393255 ERJ393255 FBF393255 FLB393255 FUX393255 GET393255 GOP393255 GYL393255 HIH393255 HSD393255 IBZ393255 ILV393255 IVR393255 JFN393255 JPJ393255 JZF393255 KJB393255 KSX393255 LCT393255 LMP393255 LWL393255 MGH393255 MQD393255 MZZ393255 NJV393255 NTR393255 ODN393255 ONJ393255 OXF393255 PHB393255 PQX393255 QAT393255 QKP393255 QUL393255 REH393255 ROD393255 RXZ393255 SHV393255 SRR393255 TBN393255 TLJ393255 TVF393255 UFB393255 UOX393255 UYT393255 VIP393255 VSL393255 WCH393255 WMD393255 WVZ393255 T458791 JN458791 TJ458791 ADF458791 ANB458791 AWX458791 BGT458791 BQP458791 CAL458791 CKH458791 CUD458791 DDZ458791 DNV458791 DXR458791 EHN458791 ERJ458791 FBF458791 FLB458791 FUX458791 GET458791 GOP458791 GYL458791 HIH458791 HSD458791 IBZ458791 ILV458791 IVR458791 JFN458791 JPJ458791 JZF458791 KJB458791 KSX458791 LCT458791 LMP458791 LWL458791 MGH458791 MQD458791 MZZ458791 NJV458791 NTR458791 ODN458791 ONJ458791 OXF458791 PHB458791 PQX458791 QAT458791 QKP458791 QUL458791 REH458791 ROD458791 RXZ458791 SHV458791 SRR458791 TBN458791 TLJ458791 TVF458791 UFB458791 UOX458791 UYT458791 VIP458791 VSL458791 WCH458791 WMD458791 WVZ458791 T524327 JN524327 TJ524327 ADF524327 ANB524327 AWX524327 BGT524327 BQP524327 CAL524327 CKH524327 CUD524327 DDZ524327 DNV524327 DXR524327 EHN524327 ERJ524327 FBF524327 FLB524327 FUX524327 GET524327 GOP524327 GYL524327 HIH524327 HSD524327 IBZ524327 ILV524327 IVR524327 JFN524327 JPJ524327 JZF524327 KJB524327 KSX524327 LCT524327 LMP524327 LWL524327 MGH524327 MQD524327 MZZ524327 NJV524327 NTR524327 ODN524327 ONJ524327 OXF524327 PHB524327 PQX524327 QAT524327 QKP524327 QUL524327 REH524327 ROD524327 RXZ524327 SHV524327 SRR524327 TBN524327 TLJ524327 TVF524327 UFB524327 UOX524327 UYT524327 VIP524327 VSL524327 WCH524327 WMD524327 WVZ524327 T589863 JN589863 TJ589863 ADF589863 ANB589863 AWX589863 BGT589863 BQP589863 CAL589863 CKH589863 CUD589863 DDZ589863 DNV589863 DXR589863 EHN589863 ERJ589863 FBF589863 FLB589863 FUX589863 GET589863 GOP589863 GYL589863 HIH589863 HSD589863 IBZ589863 ILV589863 IVR589863 JFN589863 JPJ589863 JZF589863 KJB589863 KSX589863 LCT589863 LMP589863 LWL589863 MGH589863 MQD589863 MZZ589863 NJV589863 NTR589863 ODN589863 ONJ589863 OXF589863 PHB589863 PQX589863 QAT589863 QKP589863 QUL589863 REH589863 ROD589863 RXZ589863 SHV589863 SRR589863 TBN589863 TLJ589863 TVF589863 UFB589863 UOX589863 UYT589863 VIP589863 VSL589863 WCH589863 WMD589863 WVZ589863 T655399 JN655399 TJ655399 ADF655399 ANB655399 AWX655399 BGT655399 BQP655399 CAL655399 CKH655399 CUD655399 DDZ655399 DNV655399 DXR655399 EHN655399 ERJ655399 FBF655399 FLB655399 FUX655399 GET655399 GOP655399 GYL655399 HIH655399 HSD655399 IBZ655399 ILV655399 IVR655399 JFN655399 JPJ655399 JZF655399 KJB655399 KSX655399 LCT655399 LMP655399 LWL655399 MGH655399 MQD655399 MZZ655399 NJV655399 NTR655399 ODN655399 ONJ655399 OXF655399 PHB655399 PQX655399 QAT655399 QKP655399 QUL655399 REH655399 ROD655399 RXZ655399 SHV655399 SRR655399 TBN655399 TLJ655399 TVF655399 UFB655399 UOX655399 UYT655399 VIP655399 VSL655399 WCH655399 WMD655399 WVZ655399 T720935 JN720935 TJ720935 ADF720935 ANB720935 AWX720935 BGT720935 BQP720935 CAL720935 CKH720935 CUD720935 DDZ720935 DNV720935 DXR720935 EHN720935 ERJ720935 FBF720935 FLB720935 FUX720935 GET720935 GOP720935 GYL720935 HIH720935 HSD720935 IBZ720935 ILV720935 IVR720935 JFN720935 JPJ720935 JZF720935 KJB720935 KSX720935 LCT720935 LMP720935 LWL720935 MGH720935 MQD720935 MZZ720935 NJV720935 NTR720935 ODN720935 ONJ720935 OXF720935 PHB720935 PQX720935 QAT720935 QKP720935 QUL720935 REH720935 ROD720935 RXZ720935 SHV720935 SRR720935 TBN720935 TLJ720935 TVF720935 UFB720935 UOX720935 UYT720935 VIP720935 VSL720935 WCH720935 WMD720935 WVZ720935 T786471 JN786471 TJ786471 ADF786471 ANB786471 AWX786471 BGT786471 BQP786471 CAL786471 CKH786471 CUD786471 DDZ786471 DNV786471 DXR786471 EHN786471 ERJ786471 FBF786471 FLB786471 FUX786471 GET786471 GOP786471 GYL786471 HIH786471 HSD786471 IBZ786471 ILV786471 IVR786471 JFN786471 JPJ786471 JZF786471 KJB786471 KSX786471 LCT786471 LMP786471 LWL786471 MGH786471 MQD786471 MZZ786471 NJV786471 NTR786471 ODN786471 ONJ786471 OXF786471 PHB786471 PQX786471 QAT786471 QKP786471 QUL786471 REH786471 ROD786471 RXZ786471 SHV786471 SRR786471 TBN786471 TLJ786471 TVF786471 UFB786471 UOX786471 UYT786471 VIP786471 VSL786471 WCH786471 WMD786471 WVZ786471 T852007 JN852007 TJ852007 ADF852007 ANB852007 AWX852007 BGT852007 BQP852007 CAL852007 CKH852007 CUD852007 DDZ852007 DNV852007 DXR852007 EHN852007 ERJ852007 FBF852007 FLB852007 FUX852007 GET852007 GOP852007 GYL852007 HIH852007 HSD852007 IBZ852007 ILV852007 IVR852007 JFN852007 JPJ852007 JZF852007 KJB852007 KSX852007 LCT852007 LMP852007 LWL852007 MGH852007 MQD852007 MZZ852007 NJV852007 NTR852007 ODN852007 ONJ852007 OXF852007 PHB852007 PQX852007 QAT852007 QKP852007 QUL852007 REH852007 ROD852007 RXZ852007 SHV852007 SRR852007 TBN852007 TLJ852007 TVF852007 UFB852007 UOX852007 UYT852007 VIP852007 VSL852007 WCH852007 WMD852007 WVZ852007 T917543 JN917543 TJ917543 ADF917543 ANB917543 AWX917543 BGT917543 BQP917543 CAL917543 CKH917543 CUD917543 DDZ917543 DNV917543 DXR917543 EHN917543 ERJ917543 FBF917543 FLB917543 FUX917543 GET917543 GOP917543 GYL917543 HIH917543 HSD917543 IBZ917543 ILV917543 IVR917543 JFN917543 JPJ917543 JZF917543 KJB917543 KSX917543 LCT917543 LMP917543 LWL917543 MGH917543 MQD917543 MZZ917543 NJV917543 NTR917543 ODN917543 ONJ917543 OXF917543 PHB917543 PQX917543 QAT917543 QKP917543 QUL917543 REH917543 ROD917543 RXZ917543 SHV917543 SRR917543 TBN917543 TLJ917543 TVF917543 UFB917543 UOX917543 UYT917543 VIP917543 VSL917543 WCH917543 WMD917543 WVZ917543 T983079 JN983079 TJ983079 ADF983079 ANB983079 AWX983079 BGT983079 BQP983079 CAL983079 CKH983079 CUD983079 DDZ983079 DNV983079 DXR983079 EHN983079 ERJ983079 FBF983079 FLB983079 FUX983079 GET983079 GOP983079 GYL983079 HIH983079 HSD983079 IBZ983079 ILV983079 IVR983079 JFN983079 JPJ983079 JZF983079 KJB983079 KSX983079 LCT983079 LMP983079 LWL983079 MGH983079 MQD983079 MZZ983079 NJV983079 NTR983079 ODN983079 ONJ983079 OXF983079 PHB983079 PQX983079 QAT983079 QKP983079 QUL983079 REH983079 ROD983079 RXZ983079 SHV983079 SRR983079 TBN983079 TLJ983079 TVF983079 UFB983079 UOX983079 UYT983079 VIP983079 VSL983079 WCH983079 WMD983079 WVZ983079 AE33:AF34 WCL917523:WCZ917523 WMH917523:WMV917523 WWD917523:WWR917523 X983059:AL983059 JR983059:KF983059 TN983059:UB983059 ADJ983059:ADX983059 ANF983059:ANT983059 AXB983059:AXP983059 BGX983059:BHL983059 BQT983059:BRH983059 CAP983059:CBD983059 CKL983059:CKZ983059 CUH983059:CUV983059 DED983059:DER983059 DNZ983059:DON983059 DXV983059:DYJ983059 EHR983059:EIF983059 ERN983059:ESB983059 FBJ983059:FBX983059 FLF983059:FLT983059 FVB983059:FVP983059 GEX983059:GFL983059 GOT983059:GPH983059 GYP983059:GZD983059 HIL983059:HIZ983059 HSH983059:HSV983059 ICD983059:ICR983059 ILZ983059:IMN983059 IVV983059:IWJ983059 JFR983059:JGF983059 JPN983059:JQB983059 JZJ983059:JZX983059 KJF983059:KJT983059 KTB983059:KTP983059 LCX983059:LDL983059 LMT983059:LNH983059 LWP983059:LXD983059 MGL983059:MGZ983059 MQH983059:MQV983059 NAD983059:NAR983059 NJZ983059:NKN983059 NTV983059:NUJ983059 ODR983059:OEF983059 ONN983059:OOB983059 OXJ983059:OXX983059 PHF983059:PHT983059 PRB983059:PRP983059 QAX983059:QBL983059 QKT983059:QLH983059 QUP983059:QVD983059 REL983059:REZ983059 ROH983059:ROV983059 RYD983059:RYR983059 SHZ983059:SIN983059 SRV983059:SSJ983059 TBR983059:TCF983059 TLN983059:TMB983059 TVJ983059:TVX983059 UFF983059:UFT983059 UPB983059:UPP983059 UYX983059:UZL983059 AD33:AD35 AK65568:AM65570 KE65568:KG65570 UA65568:UC65570 ADW65568:ADY65570 ANS65568:ANU65570 AXO65568:AXQ65570 BHK65568:BHM65570 BRG65568:BRI65570 CBC65568:CBE65570 CKY65568:CLA65570 CUU65568:CUW65570 DEQ65568:DES65570 DOM65568:DOO65570 DYI65568:DYK65570 EIE65568:EIG65570 ESA65568:ESC65570 FBW65568:FBY65570 FLS65568:FLU65570 FVO65568:FVQ65570 GFK65568:GFM65570 GPG65568:GPI65570 GZC65568:GZE65570 HIY65568:HJA65570 HSU65568:HSW65570 ICQ65568:ICS65570 IMM65568:IMO65570 IWI65568:IWK65570 JGE65568:JGG65570 JQA65568:JQC65570 JZW65568:JZY65570 KJS65568:KJU65570 KTO65568:KTQ65570 LDK65568:LDM65570 LNG65568:LNI65570 LXC65568:LXE65570 MGY65568:MHA65570 MQU65568:MQW65570 NAQ65568:NAS65570 NKM65568:NKO65570 NUI65568:NUK65570 OEE65568:OEG65570 OOA65568:OOC65570 OXW65568:OXY65570 PHS65568:PHU65570 PRO65568:PRQ65570 QBK65568:QBM65570 QLG65568:QLI65570 QVC65568:QVE65570 REY65568:RFA65570 ROU65568:ROW65570 RYQ65568:RYS65570 SIM65568:SIO65570 SSI65568:SSK65570 TCE65568:TCG65570 TMA65568:TMC65570 TVW65568:TVY65570 UFS65568:UFU65570 UPO65568:UPQ65570 UZK65568:UZM65570 VJG65568:VJI65570 VTC65568:VTE65570 WCY65568:WDA65570 WMU65568:WMW65570 WWQ65568:WWS65570 AK131104:AM131106 KE131104:KG131106 UA131104:UC131106 ADW131104:ADY131106 ANS131104:ANU131106 AXO131104:AXQ131106 BHK131104:BHM131106 BRG131104:BRI131106 CBC131104:CBE131106 CKY131104:CLA131106 CUU131104:CUW131106 DEQ131104:DES131106 DOM131104:DOO131106 DYI131104:DYK131106 EIE131104:EIG131106 ESA131104:ESC131106 FBW131104:FBY131106 FLS131104:FLU131106 FVO131104:FVQ131106 GFK131104:GFM131106 GPG131104:GPI131106 GZC131104:GZE131106 HIY131104:HJA131106 HSU131104:HSW131106 ICQ131104:ICS131106 IMM131104:IMO131106 IWI131104:IWK131106 JGE131104:JGG131106 JQA131104:JQC131106 JZW131104:JZY131106 KJS131104:KJU131106 KTO131104:KTQ131106 LDK131104:LDM131106 LNG131104:LNI131106 LXC131104:LXE131106 MGY131104:MHA131106 MQU131104:MQW131106 NAQ131104:NAS131106 NKM131104:NKO131106 NUI131104:NUK131106 OEE131104:OEG131106 OOA131104:OOC131106 OXW131104:OXY131106 PHS131104:PHU131106 PRO131104:PRQ131106 QBK131104:QBM131106 QLG131104:QLI131106 QVC131104:QVE131106 REY131104:RFA131106 ROU131104:ROW131106 RYQ131104:RYS131106 SIM131104:SIO131106 SSI131104:SSK131106 TCE131104:TCG131106 TMA131104:TMC131106 TVW131104:TVY131106 UFS131104:UFU131106 UPO131104:UPQ131106 UZK131104:UZM131106 VJG131104:VJI131106 VTC131104:VTE131106 WCY131104:WDA131106 WMU131104:WMW131106 WWQ131104:WWS131106 AK196640:AM196642 KE196640:KG196642 UA196640:UC196642 ADW196640:ADY196642 ANS196640:ANU196642 AXO196640:AXQ196642 BHK196640:BHM196642 BRG196640:BRI196642 CBC196640:CBE196642 CKY196640:CLA196642 CUU196640:CUW196642 DEQ196640:DES196642 DOM196640:DOO196642 DYI196640:DYK196642 EIE196640:EIG196642 ESA196640:ESC196642 FBW196640:FBY196642 FLS196640:FLU196642 FVO196640:FVQ196642 GFK196640:GFM196642 GPG196640:GPI196642 GZC196640:GZE196642 HIY196640:HJA196642 HSU196640:HSW196642 ICQ196640:ICS196642 IMM196640:IMO196642 IWI196640:IWK196642 JGE196640:JGG196642 JQA196640:JQC196642 JZW196640:JZY196642 KJS196640:KJU196642 KTO196640:KTQ196642 LDK196640:LDM196642 LNG196640:LNI196642 LXC196640:LXE196642 MGY196640:MHA196642 MQU196640:MQW196642 NAQ196640:NAS196642 NKM196640:NKO196642 NUI196640:NUK196642 OEE196640:OEG196642 OOA196640:OOC196642 OXW196640:OXY196642 PHS196640:PHU196642 PRO196640:PRQ196642 QBK196640:QBM196642 QLG196640:QLI196642 QVC196640:QVE196642 REY196640:RFA196642 ROU196640:ROW196642 RYQ196640:RYS196642 SIM196640:SIO196642 SSI196640:SSK196642 TCE196640:TCG196642 TMA196640:TMC196642 TVW196640:TVY196642 UFS196640:UFU196642 UPO196640:UPQ196642 UZK196640:UZM196642 VJG196640:VJI196642 VTC196640:VTE196642 WCY196640:WDA196642 WMU196640:WMW196642 WWQ196640:WWS196642 AK262176:AM262178 KE262176:KG262178 UA262176:UC262178 ADW262176:ADY262178 ANS262176:ANU262178 AXO262176:AXQ262178 BHK262176:BHM262178 BRG262176:BRI262178 CBC262176:CBE262178 CKY262176:CLA262178 CUU262176:CUW262178 DEQ262176:DES262178 DOM262176:DOO262178 DYI262176:DYK262178 EIE262176:EIG262178 ESA262176:ESC262178 FBW262176:FBY262178 FLS262176:FLU262178 FVO262176:FVQ262178 GFK262176:GFM262178 GPG262176:GPI262178 GZC262176:GZE262178 HIY262176:HJA262178 HSU262176:HSW262178 ICQ262176:ICS262178 IMM262176:IMO262178 IWI262176:IWK262178 JGE262176:JGG262178 JQA262176:JQC262178 JZW262176:JZY262178 KJS262176:KJU262178 KTO262176:KTQ262178 LDK262176:LDM262178 LNG262176:LNI262178 LXC262176:LXE262178 MGY262176:MHA262178 MQU262176:MQW262178 NAQ262176:NAS262178 NKM262176:NKO262178 NUI262176:NUK262178 OEE262176:OEG262178 OOA262176:OOC262178 OXW262176:OXY262178 PHS262176:PHU262178 PRO262176:PRQ262178 QBK262176:QBM262178 QLG262176:QLI262178 QVC262176:QVE262178 REY262176:RFA262178 ROU262176:ROW262178 RYQ262176:RYS262178 SIM262176:SIO262178 SSI262176:SSK262178 TCE262176:TCG262178 TMA262176:TMC262178 TVW262176:TVY262178 UFS262176:UFU262178 UPO262176:UPQ262178 UZK262176:UZM262178 VJG262176:VJI262178 VTC262176:VTE262178 WCY262176:WDA262178 WMU262176:WMW262178 WWQ262176:WWS262178 AK327712:AM327714 KE327712:KG327714 UA327712:UC327714 ADW327712:ADY327714 ANS327712:ANU327714 AXO327712:AXQ327714 BHK327712:BHM327714 BRG327712:BRI327714 CBC327712:CBE327714 CKY327712:CLA327714 CUU327712:CUW327714 DEQ327712:DES327714 DOM327712:DOO327714 DYI327712:DYK327714 EIE327712:EIG327714 ESA327712:ESC327714 FBW327712:FBY327714 FLS327712:FLU327714 FVO327712:FVQ327714 GFK327712:GFM327714 GPG327712:GPI327714 GZC327712:GZE327714 HIY327712:HJA327714 HSU327712:HSW327714 ICQ327712:ICS327714 IMM327712:IMO327714 IWI327712:IWK327714 JGE327712:JGG327714 JQA327712:JQC327714 JZW327712:JZY327714 KJS327712:KJU327714 KTO327712:KTQ327714 LDK327712:LDM327714 LNG327712:LNI327714 LXC327712:LXE327714 MGY327712:MHA327714 MQU327712:MQW327714 NAQ327712:NAS327714 NKM327712:NKO327714 NUI327712:NUK327714 OEE327712:OEG327714 OOA327712:OOC327714 OXW327712:OXY327714 PHS327712:PHU327714 PRO327712:PRQ327714 QBK327712:QBM327714 QLG327712:QLI327714 QVC327712:QVE327714 REY327712:RFA327714 ROU327712:ROW327714 RYQ327712:RYS327714 SIM327712:SIO327714 SSI327712:SSK327714 TCE327712:TCG327714 TMA327712:TMC327714 TVW327712:TVY327714 UFS327712:UFU327714 UPO327712:UPQ327714 UZK327712:UZM327714 VJG327712:VJI327714 VTC327712:VTE327714 WCY327712:WDA327714 WMU327712:WMW327714 WWQ327712:WWS327714 AK393248:AM393250 KE393248:KG393250 UA393248:UC393250 ADW393248:ADY393250 ANS393248:ANU393250 AXO393248:AXQ393250 BHK393248:BHM393250 BRG393248:BRI393250 CBC393248:CBE393250 CKY393248:CLA393250 CUU393248:CUW393250 DEQ393248:DES393250 DOM393248:DOO393250 DYI393248:DYK393250 EIE393248:EIG393250 ESA393248:ESC393250 FBW393248:FBY393250 FLS393248:FLU393250 FVO393248:FVQ393250 GFK393248:GFM393250 GPG393248:GPI393250 GZC393248:GZE393250 HIY393248:HJA393250 HSU393248:HSW393250 ICQ393248:ICS393250 IMM393248:IMO393250 IWI393248:IWK393250 JGE393248:JGG393250 JQA393248:JQC393250 JZW393248:JZY393250 KJS393248:KJU393250 KTO393248:KTQ393250 LDK393248:LDM393250 LNG393248:LNI393250 LXC393248:LXE393250 MGY393248:MHA393250 MQU393248:MQW393250 NAQ393248:NAS393250 NKM393248:NKO393250 NUI393248:NUK393250 OEE393248:OEG393250 OOA393248:OOC393250 OXW393248:OXY393250 PHS393248:PHU393250 PRO393248:PRQ393250 QBK393248:QBM393250 QLG393248:QLI393250 QVC393248:QVE393250 REY393248:RFA393250 ROU393248:ROW393250 RYQ393248:RYS393250 SIM393248:SIO393250 SSI393248:SSK393250 TCE393248:TCG393250 TMA393248:TMC393250 TVW393248:TVY393250 UFS393248:UFU393250 UPO393248:UPQ393250 UZK393248:UZM393250 VJG393248:VJI393250 VTC393248:VTE393250 WCY393248:WDA393250 WMU393248:WMW393250 WWQ393248:WWS393250 AK458784:AM458786 KE458784:KG458786 UA458784:UC458786 ADW458784:ADY458786 ANS458784:ANU458786 AXO458784:AXQ458786 BHK458784:BHM458786 BRG458784:BRI458786 CBC458784:CBE458786 CKY458784:CLA458786 CUU458784:CUW458786 DEQ458784:DES458786 DOM458784:DOO458786 DYI458784:DYK458786 EIE458784:EIG458786 ESA458784:ESC458786 FBW458784:FBY458786 FLS458784:FLU458786 FVO458784:FVQ458786 GFK458784:GFM458786 GPG458784:GPI458786 GZC458784:GZE458786 HIY458784:HJA458786 HSU458784:HSW458786 ICQ458784:ICS458786 IMM458784:IMO458786 IWI458784:IWK458786 JGE458784:JGG458786 JQA458784:JQC458786 JZW458784:JZY458786 KJS458784:KJU458786 KTO458784:KTQ458786 LDK458784:LDM458786 LNG458784:LNI458786 LXC458784:LXE458786 MGY458784:MHA458786 MQU458784:MQW458786 NAQ458784:NAS458786 NKM458784:NKO458786 NUI458784:NUK458786 OEE458784:OEG458786 OOA458784:OOC458786 OXW458784:OXY458786 PHS458784:PHU458786 PRO458784:PRQ458786 QBK458784:QBM458786 QLG458784:QLI458786 QVC458784:QVE458786 REY458784:RFA458786 ROU458784:ROW458786 RYQ458784:RYS458786 SIM458784:SIO458786 SSI458784:SSK458786 TCE458784:TCG458786 TMA458784:TMC458786 TVW458784:TVY458786 UFS458784:UFU458786 UPO458784:UPQ458786 UZK458784:UZM458786 VJG458784:VJI458786 VTC458784:VTE458786 WCY458784:WDA458786 WMU458784:WMW458786 WWQ458784:WWS458786 AK524320:AM524322 KE524320:KG524322 UA524320:UC524322 ADW524320:ADY524322 ANS524320:ANU524322 AXO524320:AXQ524322 BHK524320:BHM524322 BRG524320:BRI524322 CBC524320:CBE524322 CKY524320:CLA524322 CUU524320:CUW524322 DEQ524320:DES524322 DOM524320:DOO524322 DYI524320:DYK524322 EIE524320:EIG524322 ESA524320:ESC524322 FBW524320:FBY524322 FLS524320:FLU524322 FVO524320:FVQ524322 GFK524320:GFM524322 GPG524320:GPI524322 GZC524320:GZE524322 HIY524320:HJA524322 HSU524320:HSW524322 ICQ524320:ICS524322 IMM524320:IMO524322 IWI524320:IWK524322 JGE524320:JGG524322 JQA524320:JQC524322 JZW524320:JZY524322 KJS524320:KJU524322 KTO524320:KTQ524322 LDK524320:LDM524322 LNG524320:LNI524322 LXC524320:LXE524322 MGY524320:MHA524322 MQU524320:MQW524322 NAQ524320:NAS524322 NKM524320:NKO524322 NUI524320:NUK524322 OEE524320:OEG524322 OOA524320:OOC524322 OXW524320:OXY524322 PHS524320:PHU524322 PRO524320:PRQ524322 QBK524320:QBM524322 QLG524320:QLI524322 QVC524320:QVE524322 REY524320:RFA524322 ROU524320:ROW524322 RYQ524320:RYS524322 SIM524320:SIO524322 SSI524320:SSK524322 TCE524320:TCG524322 TMA524320:TMC524322 TVW524320:TVY524322 UFS524320:UFU524322 UPO524320:UPQ524322 UZK524320:UZM524322 VJG524320:VJI524322 VTC524320:VTE524322 WCY524320:WDA524322 WMU524320:WMW524322 WWQ524320:WWS524322 AK589856:AM589858 KE589856:KG589858 UA589856:UC589858 ADW589856:ADY589858 ANS589856:ANU589858 AXO589856:AXQ589858 BHK589856:BHM589858 BRG589856:BRI589858 CBC589856:CBE589858 CKY589856:CLA589858 CUU589856:CUW589858 DEQ589856:DES589858 DOM589856:DOO589858 DYI589856:DYK589858 EIE589856:EIG589858 ESA589856:ESC589858 FBW589856:FBY589858 FLS589856:FLU589858 FVO589856:FVQ589858 GFK589856:GFM589858 GPG589856:GPI589858 GZC589856:GZE589858 HIY589856:HJA589858 HSU589856:HSW589858 ICQ589856:ICS589858 IMM589856:IMO589858 IWI589856:IWK589858 JGE589856:JGG589858 JQA589856:JQC589858 JZW589856:JZY589858 KJS589856:KJU589858 KTO589856:KTQ589858 LDK589856:LDM589858 LNG589856:LNI589858 LXC589856:LXE589858 MGY589856:MHA589858 MQU589856:MQW589858 NAQ589856:NAS589858 NKM589856:NKO589858 NUI589856:NUK589858 OEE589856:OEG589858 OOA589856:OOC589858 OXW589856:OXY589858 PHS589856:PHU589858 PRO589856:PRQ589858 QBK589856:QBM589858 QLG589856:QLI589858 QVC589856:QVE589858 REY589856:RFA589858 ROU589856:ROW589858 RYQ589856:RYS589858 SIM589856:SIO589858 SSI589856:SSK589858 TCE589856:TCG589858 TMA589856:TMC589858 TVW589856:TVY589858 UFS589856:UFU589858 UPO589856:UPQ589858 UZK589856:UZM589858 VJG589856:VJI589858 VTC589856:VTE589858 WCY589856:WDA589858 WMU589856:WMW589858 WWQ589856:WWS589858 AK655392:AM655394 KE655392:KG655394 UA655392:UC655394 ADW655392:ADY655394 ANS655392:ANU655394 AXO655392:AXQ655394 BHK655392:BHM655394 BRG655392:BRI655394 CBC655392:CBE655394 CKY655392:CLA655394 CUU655392:CUW655394 DEQ655392:DES655394 DOM655392:DOO655394 DYI655392:DYK655394 EIE655392:EIG655394 ESA655392:ESC655394 FBW655392:FBY655394 FLS655392:FLU655394 FVO655392:FVQ655394 GFK655392:GFM655394 GPG655392:GPI655394 GZC655392:GZE655394 HIY655392:HJA655394 HSU655392:HSW655394 ICQ655392:ICS655394 IMM655392:IMO655394 IWI655392:IWK655394 JGE655392:JGG655394 JQA655392:JQC655394 JZW655392:JZY655394 KJS655392:KJU655394 KTO655392:KTQ655394 LDK655392:LDM655394 LNG655392:LNI655394 LXC655392:LXE655394 MGY655392:MHA655394 MQU655392:MQW655394 NAQ655392:NAS655394 NKM655392:NKO655394 NUI655392:NUK655394 OEE655392:OEG655394 OOA655392:OOC655394 OXW655392:OXY655394 PHS655392:PHU655394 PRO655392:PRQ655394 QBK655392:QBM655394 QLG655392:QLI655394 QVC655392:QVE655394 REY655392:RFA655394 ROU655392:ROW655394 RYQ655392:RYS655394 SIM655392:SIO655394 SSI655392:SSK655394 TCE655392:TCG655394 TMA655392:TMC655394 TVW655392:TVY655394 UFS655392:UFU655394 UPO655392:UPQ655394 UZK655392:UZM655394 VJG655392:VJI655394 VTC655392:VTE655394 WCY655392:WDA655394 WMU655392:WMW655394 WWQ655392:WWS655394 AK720928:AM720930 KE720928:KG720930 UA720928:UC720930 ADW720928:ADY720930 ANS720928:ANU720930 AXO720928:AXQ720930 BHK720928:BHM720930 BRG720928:BRI720930 CBC720928:CBE720930 CKY720928:CLA720930 CUU720928:CUW720930 DEQ720928:DES720930 DOM720928:DOO720930 DYI720928:DYK720930 EIE720928:EIG720930 ESA720928:ESC720930 FBW720928:FBY720930 FLS720928:FLU720930 FVO720928:FVQ720930 GFK720928:GFM720930 GPG720928:GPI720930 GZC720928:GZE720930 HIY720928:HJA720930 HSU720928:HSW720930 ICQ720928:ICS720930 IMM720928:IMO720930 IWI720928:IWK720930 JGE720928:JGG720930 JQA720928:JQC720930 JZW720928:JZY720930 KJS720928:KJU720930 KTO720928:KTQ720930 LDK720928:LDM720930 LNG720928:LNI720930 LXC720928:LXE720930 MGY720928:MHA720930 MQU720928:MQW720930 NAQ720928:NAS720930 NKM720928:NKO720930 NUI720928:NUK720930 OEE720928:OEG720930 OOA720928:OOC720930 OXW720928:OXY720930 PHS720928:PHU720930 PRO720928:PRQ720930 QBK720928:QBM720930 QLG720928:QLI720930 QVC720928:QVE720930 REY720928:RFA720930 ROU720928:ROW720930 RYQ720928:RYS720930 SIM720928:SIO720930 SSI720928:SSK720930 TCE720928:TCG720930 TMA720928:TMC720930 TVW720928:TVY720930 UFS720928:UFU720930 UPO720928:UPQ720930 UZK720928:UZM720930 VJG720928:VJI720930 VTC720928:VTE720930 WCY720928:WDA720930 WMU720928:WMW720930 WWQ720928:WWS720930 AK786464:AM786466 KE786464:KG786466 UA786464:UC786466 ADW786464:ADY786466 ANS786464:ANU786466 AXO786464:AXQ786466 BHK786464:BHM786466 BRG786464:BRI786466 CBC786464:CBE786466 CKY786464:CLA786466 CUU786464:CUW786466 DEQ786464:DES786466 DOM786464:DOO786466 DYI786464:DYK786466 EIE786464:EIG786466 ESA786464:ESC786466 FBW786464:FBY786466 FLS786464:FLU786466 FVO786464:FVQ786466 GFK786464:GFM786466 GPG786464:GPI786466 GZC786464:GZE786466 HIY786464:HJA786466 HSU786464:HSW786466 ICQ786464:ICS786466 IMM786464:IMO786466 IWI786464:IWK786466 JGE786464:JGG786466 JQA786464:JQC786466 JZW786464:JZY786466 KJS786464:KJU786466 KTO786464:KTQ786466 LDK786464:LDM786466 LNG786464:LNI786466 LXC786464:LXE786466 MGY786464:MHA786466 MQU786464:MQW786466 NAQ786464:NAS786466 NKM786464:NKO786466 NUI786464:NUK786466 OEE786464:OEG786466 OOA786464:OOC786466 OXW786464:OXY786466 PHS786464:PHU786466 PRO786464:PRQ786466 QBK786464:QBM786466 QLG786464:QLI786466 QVC786464:QVE786466 REY786464:RFA786466 ROU786464:ROW786466 RYQ786464:RYS786466 SIM786464:SIO786466 SSI786464:SSK786466 TCE786464:TCG786466 TMA786464:TMC786466 TVW786464:TVY786466 UFS786464:UFU786466 UPO786464:UPQ786466 UZK786464:UZM786466 VJG786464:VJI786466 VTC786464:VTE786466 WCY786464:WDA786466 WMU786464:WMW786466 WWQ786464:WWS786466 AK852000:AM852002 KE852000:KG852002 UA852000:UC852002 ADW852000:ADY852002 ANS852000:ANU852002 AXO852000:AXQ852002 BHK852000:BHM852002 BRG852000:BRI852002 CBC852000:CBE852002 CKY852000:CLA852002 CUU852000:CUW852002 DEQ852000:DES852002 DOM852000:DOO852002 DYI852000:DYK852002 EIE852000:EIG852002 ESA852000:ESC852002 FBW852000:FBY852002 FLS852000:FLU852002 FVO852000:FVQ852002 GFK852000:GFM852002 GPG852000:GPI852002 GZC852000:GZE852002 HIY852000:HJA852002 HSU852000:HSW852002 ICQ852000:ICS852002 IMM852000:IMO852002 IWI852000:IWK852002 JGE852000:JGG852002 JQA852000:JQC852002 JZW852000:JZY852002 KJS852000:KJU852002 KTO852000:KTQ852002 LDK852000:LDM852002 LNG852000:LNI852002 LXC852000:LXE852002 MGY852000:MHA852002 MQU852000:MQW852002 NAQ852000:NAS852002 NKM852000:NKO852002 NUI852000:NUK852002 OEE852000:OEG852002 OOA852000:OOC852002 OXW852000:OXY852002 PHS852000:PHU852002 PRO852000:PRQ852002 QBK852000:QBM852002 QLG852000:QLI852002 QVC852000:QVE852002 REY852000:RFA852002 ROU852000:ROW852002 RYQ852000:RYS852002 SIM852000:SIO852002 SSI852000:SSK852002 TCE852000:TCG852002 TMA852000:TMC852002 TVW852000:TVY852002 UFS852000:UFU852002 UPO852000:UPQ852002 UZK852000:UZM852002 VJG852000:VJI852002 VTC852000:VTE852002 WCY852000:WDA852002 WMU852000:WMW852002 WWQ852000:WWS852002 AK917536:AM917538 KE917536:KG917538 UA917536:UC917538 ADW917536:ADY917538 ANS917536:ANU917538 AXO917536:AXQ917538 BHK917536:BHM917538 BRG917536:BRI917538 CBC917536:CBE917538 CKY917536:CLA917538 CUU917536:CUW917538 DEQ917536:DES917538 DOM917536:DOO917538 DYI917536:DYK917538 EIE917536:EIG917538 ESA917536:ESC917538 FBW917536:FBY917538 FLS917536:FLU917538 FVO917536:FVQ917538 GFK917536:GFM917538 GPG917536:GPI917538 GZC917536:GZE917538 HIY917536:HJA917538 HSU917536:HSW917538 ICQ917536:ICS917538 IMM917536:IMO917538 IWI917536:IWK917538 JGE917536:JGG917538 JQA917536:JQC917538 JZW917536:JZY917538 KJS917536:KJU917538 KTO917536:KTQ917538 LDK917536:LDM917538 LNG917536:LNI917538 LXC917536:LXE917538 MGY917536:MHA917538 MQU917536:MQW917538 NAQ917536:NAS917538 NKM917536:NKO917538 NUI917536:NUK917538 OEE917536:OEG917538 OOA917536:OOC917538 OXW917536:OXY917538 PHS917536:PHU917538 PRO917536:PRQ917538 QBK917536:QBM917538 QLG917536:QLI917538 QVC917536:QVE917538 REY917536:RFA917538 ROU917536:ROW917538 RYQ917536:RYS917538 SIM917536:SIO917538 SSI917536:SSK917538 TCE917536:TCG917538 TMA917536:TMC917538 TVW917536:TVY917538 UFS917536:UFU917538 UPO917536:UPQ917538 UZK917536:UZM917538 VJG917536:VJI917538 VTC917536:VTE917538 WCY917536:WDA917538 WMU917536:WMW917538 WWQ917536:WWS917538 AK983072:AM983074 KE983072:KG983074 UA983072:UC983074 ADW983072:ADY983074 ANS983072:ANU983074 AXO983072:AXQ983074 BHK983072:BHM983074 BRG983072:BRI983074 CBC983072:CBE983074 CKY983072:CLA983074 CUU983072:CUW983074 DEQ983072:DES983074 DOM983072:DOO983074 DYI983072:DYK983074 EIE983072:EIG983074 ESA983072:ESC983074 FBW983072:FBY983074 FLS983072:FLU983074 FVO983072:FVQ983074 GFK983072:GFM983074 GPG983072:GPI983074 GZC983072:GZE983074 HIY983072:HJA983074 HSU983072:HSW983074 ICQ983072:ICS983074 IMM983072:IMO983074 IWI983072:IWK983074 JGE983072:JGG983074 JQA983072:JQC983074 JZW983072:JZY983074 KJS983072:KJU983074 KTO983072:KTQ983074 LDK983072:LDM983074 LNG983072:LNI983074 LXC983072:LXE983074 MGY983072:MHA983074 MQU983072:MQW983074 NAQ983072:NAS983074 NKM983072:NKO983074 NUI983072:NUK983074 OEE983072:OEG983074 OOA983072:OOC983074 OXW983072:OXY983074 PHS983072:PHU983074 PRO983072:PRQ983074 QBK983072:QBM983074 QLG983072:QLI983074 QVC983072:QVE983074 REY983072:RFA983074 ROU983072:ROW983074 RYQ983072:RYS983074 SIM983072:SIO983074 SSI983072:SSK983074 TCE983072:TCG983074 TMA983072:TMC983074 TVW983072:TVY983074 UFS983072:UFU983074 UPO983072:UPQ983074 UZK983072:UZM983074 VJG983072:VJI983074 VTC983072:VTE983074 WCY983072:WDA983074 WMU983072:WMW983074 WWQ983072:WWS983074 VIT983059:VJH983059 WWC19:WWC22 WMG19:WMG22 WCK19:WCK22 VSO19:VSO22 VIS19:VIS22 UYW19:UYW22 UPA19:UPA22 UFE19:UFE22 TVI19:TVI22 TLM19:TLM22 TBQ19:TBQ22 SRU19:SRU22 SHY19:SHY22 RYC19:RYC22 ROG19:ROG22 REK19:REK22 QUO19:QUO22 QKS19:QKS22 QAW19:QAW22 PRA19:PRA22 PHE19:PHE22 OXI19:OXI22 ONM19:ONM22 ODQ19:ODQ22 NTU19:NTU22 NJY19:NJY22 NAC19:NAC22 MQG19:MQG22 MGK19:MGK22 LWO19:LWO22 LMS19:LMS22 LCW19:LCW22 KTA19:KTA22 KJE19:KJE22 JZI19:JZI22 JPM19:JPM22 JFQ19:JFQ22 IVU19:IVU22 ILY19:ILY22 ICC19:ICC22 HSG19:HSG22 HIK19:HIK22 GYO19:GYO22 GOS19:GOS22 GEW19:GEW22 FVA19:FVA22 FLE19:FLE22 FBI19:FBI22 ERM19:ERM22 EHQ19:EHQ22 DXU19:DXU22 DNY19:DNY22 DEC19:DEC22 CUG19:CUG22 CKK19:CKK22 CAO19:CAO22 BQS19:BQS22 BGW19:BGW22 AXA19:AXA22 ANE19:ANE22 ADI19:ADI22 TM19:TM22 JX33:JZ37 AH65568:AI65570 KB65568:KC65570 TX65568:TY65570 ADT65568:ADU65570 ANP65568:ANQ65570 AXL65568:AXM65570 BHH65568:BHI65570 BRD65568:BRE65570 CAZ65568:CBA65570 CKV65568:CKW65570 CUR65568:CUS65570 DEN65568:DEO65570 DOJ65568:DOK65570 DYF65568:DYG65570 EIB65568:EIC65570 ERX65568:ERY65570 FBT65568:FBU65570 FLP65568:FLQ65570 FVL65568:FVM65570 GFH65568:GFI65570 GPD65568:GPE65570 GYZ65568:GZA65570 HIV65568:HIW65570 HSR65568:HSS65570 ICN65568:ICO65570 IMJ65568:IMK65570 IWF65568:IWG65570 JGB65568:JGC65570 JPX65568:JPY65570 JZT65568:JZU65570 KJP65568:KJQ65570 KTL65568:KTM65570 LDH65568:LDI65570 LND65568:LNE65570 LWZ65568:LXA65570 MGV65568:MGW65570 MQR65568:MQS65570 NAN65568:NAO65570 NKJ65568:NKK65570 NUF65568:NUG65570 OEB65568:OEC65570 ONX65568:ONY65570 OXT65568:OXU65570 PHP65568:PHQ65570 PRL65568:PRM65570 QBH65568:QBI65570 QLD65568:QLE65570 QUZ65568:QVA65570 REV65568:REW65570 ROR65568:ROS65570 RYN65568:RYO65570 SIJ65568:SIK65570 SSF65568:SSG65570 TCB65568:TCC65570 TLX65568:TLY65570 TVT65568:TVU65570 UFP65568:UFQ65570 UPL65568:UPM65570 UZH65568:UZI65570 VJD65568:VJE65570 VSZ65568:VTA65570 WCV65568:WCW65570 WMR65568:WMS65570 WWN65568:WWO65570 AH131104:AI131106 KB131104:KC131106 TX131104:TY131106 ADT131104:ADU131106 ANP131104:ANQ131106 AXL131104:AXM131106 BHH131104:BHI131106 BRD131104:BRE131106 CAZ131104:CBA131106 CKV131104:CKW131106 CUR131104:CUS131106 DEN131104:DEO131106 DOJ131104:DOK131106 DYF131104:DYG131106 EIB131104:EIC131106 ERX131104:ERY131106 FBT131104:FBU131106 FLP131104:FLQ131106 FVL131104:FVM131106 GFH131104:GFI131106 GPD131104:GPE131106 GYZ131104:GZA131106 HIV131104:HIW131106 HSR131104:HSS131106 ICN131104:ICO131106 IMJ131104:IMK131106 IWF131104:IWG131106 JGB131104:JGC131106 JPX131104:JPY131106 JZT131104:JZU131106 KJP131104:KJQ131106 KTL131104:KTM131106 LDH131104:LDI131106 LND131104:LNE131106 LWZ131104:LXA131106 MGV131104:MGW131106 MQR131104:MQS131106 NAN131104:NAO131106 NKJ131104:NKK131106 NUF131104:NUG131106 OEB131104:OEC131106 ONX131104:ONY131106 OXT131104:OXU131106 PHP131104:PHQ131106 PRL131104:PRM131106 QBH131104:QBI131106 QLD131104:QLE131106 QUZ131104:QVA131106 REV131104:REW131106 ROR131104:ROS131106 RYN131104:RYO131106 SIJ131104:SIK131106 SSF131104:SSG131106 TCB131104:TCC131106 TLX131104:TLY131106 TVT131104:TVU131106 UFP131104:UFQ131106 UPL131104:UPM131106 UZH131104:UZI131106 VJD131104:VJE131106 VSZ131104:VTA131106 WCV131104:WCW131106 WMR131104:WMS131106 WWN131104:WWO131106 AH196640:AI196642 KB196640:KC196642 TX196640:TY196642 ADT196640:ADU196642 ANP196640:ANQ196642 AXL196640:AXM196642 BHH196640:BHI196642 BRD196640:BRE196642 CAZ196640:CBA196642 CKV196640:CKW196642 CUR196640:CUS196642 DEN196640:DEO196642 DOJ196640:DOK196642 DYF196640:DYG196642 EIB196640:EIC196642 ERX196640:ERY196642 FBT196640:FBU196642 FLP196640:FLQ196642 FVL196640:FVM196642 GFH196640:GFI196642 GPD196640:GPE196642 GYZ196640:GZA196642 HIV196640:HIW196642 HSR196640:HSS196642 ICN196640:ICO196642 IMJ196640:IMK196642 IWF196640:IWG196642 JGB196640:JGC196642 JPX196640:JPY196642 JZT196640:JZU196642 KJP196640:KJQ196642 KTL196640:KTM196642 LDH196640:LDI196642 LND196640:LNE196642 LWZ196640:LXA196642 MGV196640:MGW196642 MQR196640:MQS196642 NAN196640:NAO196642 NKJ196640:NKK196642 NUF196640:NUG196642 OEB196640:OEC196642 ONX196640:ONY196642 OXT196640:OXU196642 PHP196640:PHQ196642 PRL196640:PRM196642 QBH196640:QBI196642 QLD196640:QLE196642 QUZ196640:QVA196642 REV196640:REW196642 ROR196640:ROS196642 RYN196640:RYO196642 SIJ196640:SIK196642 SSF196640:SSG196642 TCB196640:TCC196642 TLX196640:TLY196642 TVT196640:TVU196642 UFP196640:UFQ196642 UPL196640:UPM196642 UZH196640:UZI196642 VJD196640:VJE196642 VSZ196640:VTA196642 WCV196640:WCW196642 WMR196640:WMS196642 WWN196640:WWO196642 AH262176:AI262178 KB262176:KC262178 TX262176:TY262178 ADT262176:ADU262178 ANP262176:ANQ262178 AXL262176:AXM262178 BHH262176:BHI262178 BRD262176:BRE262178 CAZ262176:CBA262178 CKV262176:CKW262178 CUR262176:CUS262178 DEN262176:DEO262178 DOJ262176:DOK262178 DYF262176:DYG262178 EIB262176:EIC262178 ERX262176:ERY262178 FBT262176:FBU262178 FLP262176:FLQ262178 FVL262176:FVM262178 GFH262176:GFI262178 GPD262176:GPE262178 GYZ262176:GZA262178 HIV262176:HIW262178 HSR262176:HSS262178 ICN262176:ICO262178 IMJ262176:IMK262178 IWF262176:IWG262178 JGB262176:JGC262178 JPX262176:JPY262178 JZT262176:JZU262178 KJP262176:KJQ262178 KTL262176:KTM262178 LDH262176:LDI262178 LND262176:LNE262178 LWZ262176:LXA262178 MGV262176:MGW262178 MQR262176:MQS262178 NAN262176:NAO262178 NKJ262176:NKK262178 NUF262176:NUG262178 OEB262176:OEC262178 ONX262176:ONY262178 OXT262176:OXU262178 PHP262176:PHQ262178 PRL262176:PRM262178 QBH262176:QBI262178 QLD262176:QLE262178 QUZ262176:QVA262178 REV262176:REW262178 ROR262176:ROS262178 RYN262176:RYO262178 SIJ262176:SIK262178 SSF262176:SSG262178 TCB262176:TCC262178 TLX262176:TLY262178 TVT262176:TVU262178 UFP262176:UFQ262178 UPL262176:UPM262178 UZH262176:UZI262178 VJD262176:VJE262178 VSZ262176:VTA262178 WCV262176:WCW262178 WMR262176:WMS262178 WWN262176:WWO262178 AH327712:AI327714 KB327712:KC327714 TX327712:TY327714 ADT327712:ADU327714 ANP327712:ANQ327714 AXL327712:AXM327714 BHH327712:BHI327714 BRD327712:BRE327714 CAZ327712:CBA327714 CKV327712:CKW327714 CUR327712:CUS327714 DEN327712:DEO327714 DOJ327712:DOK327714 DYF327712:DYG327714 EIB327712:EIC327714 ERX327712:ERY327714 FBT327712:FBU327714 FLP327712:FLQ327714 FVL327712:FVM327714 GFH327712:GFI327714 GPD327712:GPE327714 GYZ327712:GZA327714 HIV327712:HIW327714 HSR327712:HSS327714 ICN327712:ICO327714 IMJ327712:IMK327714 IWF327712:IWG327714 JGB327712:JGC327714 JPX327712:JPY327714 JZT327712:JZU327714 KJP327712:KJQ327714 KTL327712:KTM327714 LDH327712:LDI327714 LND327712:LNE327714 LWZ327712:LXA327714 MGV327712:MGW327714 MQR327712:MQS327714 NAN327712:NAO327714 NKJ327712:NKK327714 NUF327712:NUG327714 OEB327712:OEC327714 ONX327712:ONY327714 OXT327712:OXU327714 PHP327712:PHQ327714 PRL327712:PRM327714 QBH327712:QBI327714 QLD327712:QLE327714 QUZ327712:QVA327714 REV327712:REW327714 ROR327712:ROS327714 RYN327712:RYO327714 SIJ327712:SIK327714 SSF327712:SSG327714 TCB327712:TCC327714 TLX327712:TLY327714 TVT327712:TVU327714 UFP327712:UFQ327714 UPL327712:UPM327714 UZH327712:UZI327714 VJD327712:VJE327714 VSZ327712:VTA327714 WCV327712:WCW327714 WMR327712:WMS327714 WWN327712:WWO327714 AH393248:AI393250 KB393248:KC393250 TX393248:TY393250 ADT393248:ADU393250 ANP393248:ANQ393250 AXL393248:AXM393250 BHH393248:BHI393250 BRD393248:BRE393250 CAZ393248:CBA393250 CKV393248:CKW393250 CUR393248:CUS393250 DEN393248:DEO393250 DOJ393248:DOK393250 DYF393248:DYG393250 EIB393248:EIC393250 ERX393248:ERY393250 FBT393248:FBU393250 FLP393248:FLQ393250 FVL393248:FVM393250 GFH393248:GFI393250 GPD393248:GPE393250 GYZ393248:GZA393250 HIV393248:HIW393250 HSR393248:HSS393250 ICN393248:ICO393250 IMJ393248:IMK393250 IWF393248:IWG393250 JGB393248:JGC393250 JPX393248:JPY393250 JZT393248:JZU393250 KJP393248:KJQ393250 KTL393248:KTM393250 LDH393248:LDI393250 LND393248:LNE393250 LWZ393248:LXA393250 MGV393248:MGW393250 MQR393248:MQS393250 NAN393248:NAO393250 NKJ393248:NKK393250 NUF393248:NUG393250 OEB393248:OEC393250 ONX393248:ONY393250 OXT393248:OXU393250 PHP393248:PHQ393250 PRL393248:PRM393250 QBH393248:QBI393250 QLD393248:QLE393250 QUZ393248:QVA393250 REV393248:REW393250 ROR393248:ROS393250 RYN393248:RYO393250 SIJ393248:SIK393250 SSF393248:SSG393250 TCB393248:TCC393250 TLX393248:TLY393250 TVT393248:TVU393250 UFP393248:UFQ393250 UPL393248:UPM393250 UZH393248:UZI393250 VJD393248:VJE393250 VSZ393248:VTA393250 WCV393248:WCW393250 WMR393248:WMS393250 WWN393248:WWO393250 AH458784:AI458786 KB458784:KC458786 TX458784:TY458786 ADT458784:ADU458786 ANP458784:ANQ458786 AXL458784:AXM458786 BHH458784:BHI458786 BRD458784:BRE458786 CAZ458784:CBA458786 CKV458784:CKW458786 CUR458784:CUS458786 DEN458784:DEO458786 DOJ458784:DOK458786 DYF458784:DYG458786 EIB458784:EIC458786 ERX458784:ERY458786 FBT458784:FBU458786 FLP458784:FLQ458786 FVL458784:FVM458786 GFH458784:GFI458786 GPD458784:GPE458786 GYZ458784:GZA458786 HIV458784:HIW458786 HSR458784:HSS458786 ICN458784:ICO458786 IMJ458784:IMK458786 IWF458784:IWG458786 JGB458784:JGC458786 JPX458784:JPY458786 JZT458784:JZU458786 KJP458784:KJQ458786 KTL458784:KTM458786 LDH458784:LDI458786 LND458784:LNE458786 LWZ458784:LXA458786 MGV458784:MGW458786 MQR458784:MQS458786 NAN458784:NAO458786 NKJ458784:NKK458786 NUF458784:NUG458786 OEB458784:OEC458786 ONX458784:ONY458786 OXT458784:OXU458786 PHP458784:PHQ458786 PRL458784:PRM458786 QBH458784:QBI458786 QLD458784:QLE458786 QUZ458784:QVA458786 REV458784:REW458786 ROR458784:ROS458786 RYN458784:RYO458786 SIJ458784:SIK458786 SSF458784:SSG458786 TCB458784:TCC458786 TLX458784:TLY458786 TVT458784:TVU458786 UFP458784:UFQ458786 UPL458784:UPM458786 UZH458784:UZI458786 VJD458784:VJE458786 VSZ458784:VTA458786 WCV458784:WCW458786 WMR458784:WMS458786 WWN458784:WWO458786 AH524320:AI524322 KB524320:KC524322 TX524320:TY524322 ADT524320:ADU524322 ANP524320:ANQ524322 AXL524320:AXM524322 BHH524320:BHI524322 BRD524320:BRE524322 CAZ524320:CBA524322 CKV524320:CKW524322 CUR524320:CUS524322 DEN524320:DEO524322 DOJ524320:DOK524322 DYF524320:DYG524322 EIB524320:EIC524322 ERX524320:ERY524322 FBT524320:FBU524322 FLP524320:FLQ524322 FVL524320:FVM524322 GFH524320:GFI524322 GPD524320:GPE524322 GYZ524320:GZA524322 HIV524320:HIW524322 HSR524320:HSS524322 ICN524320:ICO524322 IMJ524320:IMK524322 IWF524320:IWG524322 JGB524320:JGC524322 JPX524320:JPY524322 JZT524320:JZU524322 KJP524320:KJQ524322 KTL524320:KTM524322 LDH524320:LDI524322 LND524320:LNE524322 LWZ524320:LXA524322 MGV524320:MGW524322 MQR524320:MQS524322 NAN524320:NAO524322 NKJ524320:NKK524322 NUF524320:NUG524322 OEB524320:OEC524322 ONX524320:ONY524322 OXT524320:OXU524322 PHP524320:PHQ524322 PRL524320:PRM524322 QBH524320:QBI524322 QLD524320:QLE524322 QUZ524320:QVA524322 REV524320:REW524322 ROR524320:ROS524322 RYN524320:RYO524322 SIJ524320:SIK524322 SSF524320:SSG524322 TCB524320:TCC524322 TLX524320:TLY524322 TVT524320:TVU524322 UFP524320:UFQ524322 UPL524320:UPM524322 UZH524320:UZI524322 VJD524320:VJE524322 VSZ524320:VTA524322 WCV524320:WCW524322 WMR524320:WMS524322 WWN524320:WWO524322 AH589856:AI589858 KB589856:KC589858 TX589856:TY589858 ADT589856:ADU589858 ANP589856:ANQ589858 AXL589856:AXM589858 BHH589856:BHI589858 BRD589856:BRE589858 CAZ589856:CBA589858 CKV589856:CKW589858 CUR589856:CUS589858 DEN589856:DEO589858 DOJ589856:DOK589858 DYF589856:DYG589858 EIB589856:EIC589858 ERX589856:ERY589858 FBT589856:FBU589858 FLP589856:FLQ589858 FVL589856:FVM589858 GFH589856:GFI589858 GPD589856:GPE589858 GYZ589856:GZA589858 HIV589856:HIW589858 HSR589856:HSS589858 ICN589856:ICO589858 IMJ589856:IMK589858 IWF589856:IWG589858 JGB589856:JGC589858 JPX589856:JPY589858 JZT589856:JZU589858 KJP589856:KJQ589858 KTL589856:KTM589858 LDH589856:LDI589858 LND589856:LNE589858 LWZ589856:LXA589858 MGV589856:MGW589858 MQR589856:MQS589858 NAN589856:NAO589858 NKJ589856:NKK589858 NUF589856:NUG589858 OEB589856:OEC589858 ONX589856:ONY589858 OXT589856:OXU589858 PHP589856:PHQ589858 PRL589856:PRM589858 QBH589856:QBI589858 QLD589856:QLE589858 QUZ589856:QVA589858 REV589856:REW589858 ROR589856:ROS589858 RYN589856:RYO589858 SIJ589856:SIK589858 SSF589856:SSG589858 TCB589856:TCC589858 TLX589856:TLY589858 TVT589856:TVU589858 UFP589856:UFQ589858 UPL589856:UPM589858 UZH589856:UZI589858 VJD589856:VJE589858 VSZ589856:VTA589858 WCV589856:WCW589858 WMR589856:WMS589858 WWN589856:WWO589858 AH655392:AI655394 KB655392:KC655394 TX655392:TY655394 ADT655392:ADU655394 ANP655392:ANQ655394 AXL655392:AXM655394 BHH655392:BHI655394 BRD655392:BRE655394 CAZ655392:CBA655394 CKV655392:CKW655394 CUR655392:CUS655394 DEN655392:DEO655394 DOJ655392:DOK655394 DYF655392:DYG655394 EIB655392:EIC655394 ERX655392:ERY655394 FBT655392:FBU655394 FLP655392:FLQ655394 FVL655392:FVM655394 GFH655392:GFI655394 GPD655392:GPE655394 GYZ655392:GZA655394 HIV655392:HIW655394 HSR655392:HSS655394 ICN655392:ICO655394 IMJ655392:IMK655394 IWF655392:IWG655394 JGB655392:JGC655394 JPX655392:JPY655394 JZT655392:JZU655394 KJP655392:KJQ655394 KTL655392:KTM655394 LDH655392:LDI655394 LND655392:LNE655394 LWZ655392:LXA655394 MGV655392:MGW655394 MQR655392:MQS655394 NAN655392:NAO655394 NKJ655392:NKK655394 NUF655392:NUG655394 OEB655392:OEC655394 ONX655392:ONY655394 OXT655392:OXU655394 PHP655392:PHQ655394 PRL655392:PRM655394 QBH655392:QBI655394 QLD655392:QLE655394 QUZ655392:QVA655394 REV655392:REW655394 ROR655392:ROS655394 RYN655392:RYO655394 SIJ655392:SIK655394 SSF655392:SSG655394 TCB655392:TCC655394 TLX655392:TLY655394 TVT655392:TVU655394 UFP655392:UFQ655394 UPL655392:UPM655394 UZH655392:UZI655394 VJD655392:VJE655394 VSZ655392:VTA655394 WCV655392:WCW655394 WMR655392:WMS655394 WWN655392:WWO655394 AH720928:AI720930 KB720928:KC720930 TX720928:TY720930 ADT720928:ADU720930 ANP720928:ANQ720930 AXL720928:AXM720930 BHH720928:BHI720930 BRD720928:BRE720930 CAZ720928:CBA720930 CKV720928:CKW720930 CUR720928:CUS720930 DEN720928:DEO720930 DOJ720928:DOK720930 DYF720928:DYG720930 EIB720928:EIC720930 ERX720928:ERY720930 FBT720928:FBU720930 FLP720928:FLQ720930 FVL720928:FVM720930 GFH720928:GFI720930 GPD720928:GPE720930 GYZ720928:GZA720930 HIV720928:HIW720930 HSR720928:HSS720930 ICN720928:ICO720930 IMJ720928:IMK720930 IWF720928:IWG720930 JGB720928:JGC720930 JPX720928:JPY720930 JZT720928:JZU720930 KJP720928:KJQ720930 KTL720928:KTM720930 LDH720928:LDI720930 LND720928:LNE720930 LWZ720928:LXA720930 MGV720928:MGW720930 MQR720928:MQS720930 NAN720928:NAO720930 NKJ720928:NKK720930 NUF720928:NUG720930 OEB720928:OEC720930 ONX720928:ONY720930 OXT720928:OXU720930 PHP720928:PHQ720930 PRL720928:PRM720930 QBH720928:QBI720930 QLD720928:QLE720930 QUZ720928:QVA720930 REV720928:REW720930 ROR720928:ROS720930 RYN720928:RYO720930 SIJ720928:SIK720930 SSF720928:SSG720930 TCB720928:TCC720930 TLX720928:TLY720930 TVT720928:TVU720930 UFP720928:UFQ720930 UPL720928:UPM720930 UZH720928:UZI720930 VJD720928:VJE720930 VSZ720928:VTA720930 WCV720928:WCW720930 WMR720928:WMS720930 WWN720928:WWO720930 AH786464:AI786466 KB786464:KC786466 TX786464:TY786466 ADT786464:ADU786466 ANP786464:ANQ786466 AXL786464:AXM786466 BHH786464:BHI786466 BRD786464:BRE786466 CAZ786464:CBA786466 CKV786464:CKW786466 CUR786464:CUS786466 DEN786464:DEO786466 DOJ786464:DOK786466 DYF786464:DYG786466 EIB786464:EIC786466 ERX786464:ERY786466 FBT786464:FBU786466 FLP786464:FLQ786466 FVL786464:FVM786466 GFH786464:GFI786466 GPD786464:GPE786466 GYZ786464:GZA786466 HIV786464:HIW786466 HSR786464:HSS786466 ICN786464:ICO786466 IMJ786464:IMK786466 IWF786464:IWG786466 JGB786464:JGC786466 JPX786464:JPY786466 JZT786464:JZU786466 KJP786464:KJQ786466 KTL786464:KTM786466 LDH786464:LDI786466 LND786464:LNE786466 LWZ786464:LXA786466 MGV786464:MGW786466 MQR786464:MQS786466 NAN786464:NAO786466 NKJ786464:NKK786466 NUF786464:NUG786466 OEB786464:OEC786466 ONX786464:ONY786466 OXT786464:OXU786466 PHP786464:PHQ786466 PRL786464:PRM786466 QBH786464:QBI786466 QLD786464:QLE786466 QUZ786464:QVA786466 REV786464:REW786466 ROR786464:ROS786466 RYN786464:RYO786466 SIJ786464:SIK786466 SSF786464:SSG786466 TCB786464:TCC786466 TLX786464:TLY786466 TVT786464:TVU786466 UFP786464:UFQ786466 UPL786464:UPM786466 UZH786464:UZI786466 VJD786464:VJE786466 VSZ786464:VTA786466 WCV786464:WCW786466 WMR786464:WMS786466 WWN786464:WWO786466 AH852000:AI852002 KB852000:KC852002 TX852000:TY852002 ADT852000:ADU852002 ANP852000:ANQ852002 AXL852000:AXM852002 BHH852000:BHI852002 BRD852000:BRE852002 CAZ852000:CBA852002 CKV852000:CKW852002 CUR852000:CUS852002 DEN852000:DEO852002 DOJ852000:DOK852002 DYF852000:DYG852002 EIB852000:EIC852002 ERX852000:ERY852002 FBT852000:FBU852002 FLP852000:FLQ852002 FVL852000:FVM852002 GFH852000:GFI852002 GPD852000:GPE852002 GYZ852000:GZA852002 HIV852000:HIW852002 HSR852000:HSS852002 ICN852000:ICO852002 IMJ852000:IMK852002 IWF852000:IWG852002 JGB852000:JGC852002 JPX852000:JPY852002 JZT852000:JZU852002 KJP852000:KJQ852002 KTL852000:KTM852002 LDH852000:LDI852002 LND852000:LNE852002 LWZ852000:LXA852002 MGV852000:MGW852002 MQR852000:MQS852002 NAN852000:NAO852002 NKJ852000:NKK852002 NUF852000:NUG852002 OEB852000:OEC852002 ONX852000:ONY852002 OXT852000:OXU852002 PHP852000:PHQ852002 PRL852000:PRM852002 QBH852000:QBI852002 QLD852000:QLE852002 QUZ852000:QVA852002 REV852000:REW852002 ROR852000:ROS852002 RYN852000:RYO852002 SIJ852000:SIK852002 SSF852000:SSG852002 TCB852000:TCC852002 TLX852000:TLY852002 TVT852000:TVU852002 UFP852000:UFQ852002 UPL852000:UPM852002 UZH852000:UZI852002 VJD852000:VJE852002 VSZ852000:VTA852002 WCV852000:WCW852002 WMR852000:WMS852002 WWN852000:WWO852002 AH917536:AI917538 KB917536:KC917538 TX917536:TY917538 ADT917536:ADU917538 ANP917536:ANQ917538 AXL917536:AXM917538 BHH917536:BHI917538 BRD917536:BRE917538 CAZ917536:CBA917538 CKV917536:CKW917538 CUR917536:CUS917538 DEN917536:DEO917538 DOJ917536:DOK917538 DYF917536:DYG917538 EIB917536:EIC917538 ERX917536:ERY917538 FBT917536:FBU917538 FLP917536:FLQ917538 FVL917536:FVM917538 GFH917536:GFI917538 GPD917536:GPE917538 GYZ917536:GZA917538 HIV917536:HIW917538 HSR917536:HSS917538 ICN917536:ICO917538 IMJ917536:IMK917538 IWF917536:IWG917538 JGB917536:JGC917538 JPX917536:JPY917538 JZT917536:JZU917538 KJP917536:KJQ917538 KTL917536:KTM917538 LDH917536:LDI917538 LND917536:LNE917538 LWZ917536:LXA917538 MGV917536:MGW917538 MQR917536:MQS917538 NAN917536:NAO917538 NKJ917536:NKK917538 NUF917536:NUG917538 OEB917536:OEC917538 ONX917536:ONY917538 OXT917536:OXU917538 PHP917536:PHQ917538 PRL917536:PRM917538 QBH917536:QBI917538 QLD917536:QLE917538 QUZ917536:QVA917538 REV917536:REW917538 ROR917536:ROS917538 RYN917536:RYO917538 SIJ917536:SIK917538 SSF917536:SSG917538 TCB917536:TCC917538 TLX917536:TLY917538 TVT917536:TVU917538 UFP917536:UFQ917538 UPL917536:UPM917538 UZH917536:UZI917538 VJD917536:VJE917538 VSZ917536:VTA917538 WCV917536:WCW917538 WMR917536:WMS917538 WWN917536:WWO917538 AH983072:AI983074 KB983072:KC983074 TX983072:TY983074 ADT983072:ADU983074 ANP983072:ANQ983074 AXL983072:AXM983074 BHH983072:BHI983074 BRD983072:BRE983074 CAZ983072:CBA983074 CKV983072:CKW983074 CUR983072:CUS983074 DEN983072:DEO983074 DOJ983072:DOK983074 DYF983072:DYG983074 EIB983072:EIC983074 ERX983072:ERY983074 FBT983072:FBU983074 FLP983072:FLQ983074 FVL983072:FVM983074 GFH983072:GFI983074 GPD983072:GPE983074 GYZ983072:GZA983074 HIV983072:HIW983074 HSR983072:HSS983074 ICN983072:ICO983074 IMJ983072:IMK983074 IWF983072:IWG983074 JGB983072:JGC983074 JPX983072:JPY983074 JZT983072:JZU983074 KJP983072:KJQ983074 KTL983072:KTM983074 LDH983072:LDI983074 LND983072:LNE983074 LWZ983072:LXA983074 MGV983072:MGW983074 MQR983072:MQS983074 NAN983072:NAO983074 NKJ983072:NKK983074 NUF983072:NUG983074 OEB983072:OEC983074 ONX983072:ONY983074 OXT983072:OXU983074 PHP983072:PHQ983074 PRL983072:PRM983074 QBH983072:QBI983074 QLD983072:QLE983074 QUZ983072:QVA983074 REV983072:REW983074 ROR983072:ROS983074 RYN983072:RYO983074 SIJ983072:SIK983074 SSF983072:SSG983074 TCB983072:TCC983074 TLX983072:TLY983074 TVT983072:TVU983074 UFP983072:UFQ983074 UPL983072:UPM983074 UZH983072:UZI983074 VJD983072:VJE983074 VSZ983072:VTA983074 WCV983072:WCW983074 WMR983072:WMS983074 WWN983072:WWO983074 W19:W22 KA31 TW31 ADS31 ANO31 AXK31 BHG31 BRC31 CAY31 CKU31 CUQ31 DEM31 DOI31 DYE31 EIA31 ERW31 FBS31 FLO31 FVK31 GFG31 GPC31 GYY31 HIU31 HSQ31 ICM31 IMI31 IWE31 JGA31 JPW31 JZS31 KJO31 KTK31 LDG31 LNC31 LWY31 MGU31 MQQ31 NAM31 NKI31 NUE31 OEA31 ONW31 OXS31 PHO31 PRK31 QBG31 QLC31 QUY31 REU31 ROQ31 RYM31 SII31 SSE31 TCA31 TLW31 TVS31 UFO31 UPK31 UZG31 VJC31 VSY31 WCU31 WMQ31 WWM31 AG65564 KA65564 TW65564 ADS65564 ANO65564 AXK65564 BHG65564 BRC65564 CAY65564 CKU65564 CUQ65564 DEM65564 DOI65564 DYE65564 EIA65564 ERW65564 FBS65564 FLO65564 FVK65564 GFG65564 GPC65564 GYY65564 HIU65564 HSQ65564 ICM65564 IMI65564 IWE65564 JGA65564 JPW65564 JZS65564 KJO65564 KTK65564 LDG65564 LNC65564 LWY65564 MGU65564 MQQ65564 NAM65564 NKI65564 NUE65564 OEA65564 ONW65564 OXS65564 PHO65564 PRK65564 QBG65564 QLC65564 QUY65564 REU65564 ROQ65564 RYM65564 SII65564 SSE65564 TCA65564 TLW65564 TVS65564 UFO65564 UPK65564 UZG65564 VJC65564 VSY65564 WCU65564 WMQ65564 WWM65564 AG131100 KA131100 TW131100 ADS131100 ANO131100 AXK131100 BHG131100 BRC131100 CAY131100 CKU131100 CUQ131100 DEM131100 DOI131100 DYE131100 EIA131100 ERW131100 FBS131100 FLO131100 FVK131100 GFG131100 GPC131100 GYY131100 HIU131100 HSQ131100 ICM131100 IMI131100 IWE131100 JGA131100 JPW131100 JZS131100 KJO131100 KTK131100 LDG131100 LNC131100 LWY131100 MGU131100 MQQ131100 NAM131100 NKI131100 NUE131100 OEA131100 ONW131100 OXS131100 PHO131100 PRK131100 QBG131100 QLC131100 QUY131100 REU131100 ROQ131100 RYM131100 SII131100 SSE131100 TCA131100 TLW131100 TVS131100 UFO131100 UPK131100 UZG131100 VJC131100 VSY131100 WCU131100 WMQ131100 WWM131100 AG196636 KA196636 TW196636 ADS196636 ANO196636 AXK196636 BHG196636 BRC196636 CAY196636 CKU196636 CUQ196636 DEM196636 DOI196636 DYE196636 EIA196636 ERW196636 FBS196636 FLO196636 FVK196636 GFG196636 GPC196636 GYY196636 HIU196636 HSQ196636 ICM196636 IMI196636 IWE196636 JGA196636 JPW196636 JZS196636 KJO196636 KTK196636 LDG196636 LNC196636 LWY196636 MGU196636 MQQ196636 NAM196636 NKI196636 NUE196636 OEA196636 ONW196636 OXS196636 PHO196636 PRK196636 QBG196636 QLC196636 QUY196636 REU196636 ROQ196636 RYM196636 SII196636 SSE196636 TCA196636 TLW196636 TVS196636 UFO196636 UPK196636 UZG196636 VJC196636 VSY196636 WCU196636 WMQ196636 WWM196636 AG262172 KA262172 TW262172 ADS262172 ANO262172 AXK262172 BHG262172 BRC262172 CAY262172 CKU262172 CUQ262172 DEM262172 DOI262172 DYE262172 EIA262172 ERW262172 FBS262172 FLO262172 FVK262172 GFG262172 GPC262172 GYY262172 HIU262172 HSQ262172 ICM262172 IMI262172 IWE262172 JGA262172 JPW262172 JZS262172 KJO262172 KTK262172 LDG262172 LNC262172 LWY262172 MGU262172 MQQ262172 NAM262172 NKI262172 NUE262172 OEA262172 ONW262172 OXS262172 PHO262172 PRK262172 QBG262172 QLC262172 QUY262172 REU262172 ROQ262172 RYM262172 SII262172 SSE262172 TCA262172 TLW262172 TVS262172 UFO262172 UPK262172 UZG262172 VJC262172 VSY262172 WCU262172 WMQ262172 WWM262172 AG327708 KA327708 TW327708 ADS327708 ANO327708 AXK327708 BHG327708 BRC327708 CAY327708 CKU327708 CUQ327708 DEM327708 DOI327708 DYE327708 EIA327708 ERW327708 FBS327708 FLO327708 FVK327708 GFG327708 GPC327708 GYY327708 HIU327708 HSQ327708 ICM327708 IMI327708 IWE327708 JGA327708 JPW327708 JZS327708 KJO327708 KTK327708 LDG327708 LNC327708 LWY327708 MGU327708 MQQ327708 NAM327708 NKI327708 NUE327708 OEA327708 ONW327708 OXS327708 PHO327708 PRK327708 QBG327708 QLC327708 QUY327708 REU327708 ROQ327708 RYM327708 SII327708 SSE327708 TCA327708 TLW327708 TVS327708 UFO327708 UPK327708 UZG327708 VJC327708 VSY327708 WCU327708 WMQ327708 WWM327708 AG393244 KA393244 TW393244 ADS393244 ANO393244 AXK393244 BHG393244 BRC393244 CAY393244 CKU393244 CUQ393244 DEM393244 DOI393244 DYE393244 EIA393244 ERW393244 FBS393244 FLO393244 FVK393244 GFG393244 GPC393244 GYY393244 HIU393244 HSQ393244 ICM393244 IMI393244 IWE393244 JGA393244 JPW393244 JZS393244 KJO393244 KTK393244 LDG393244 LNC393244 LWY393244 MGU393244 MQQ393244 NAM393244 NKI393244 NUE393244 OEA393244 ONW393244 OXS393244 PHO393244 PRK393244 QBG393244 QLC393244 QUY393244 REU393244 ROQ393244 RYM393244 SII393244 SSE393244 TCA393244 TLW393244 TVS393244 UFO393244 UPK393244 UZG393244 VJC393244 VSY393244 WCU393244 WMQ393244 WWM393244 AG458780 KA458780 TW458780 ADS458780 ANO458780 AXK458780 BHG458780 BRC458780 CAY458780 CKU458780 CUQ458780 DEM458780 DOI458780 DYE458780 EIA458780 ERW458780 FBS458780 FLO458780 FVK458780 GFG458780 GPC458780 GYY458780 HIU458780 HSQ458780 ICM458780 IMI458780 IWE458780 JGA458780 JPW458780 JZS458780 KJO458780 KTK458780 LDG458780 LNC458780 LWY458780 MGU458780 MQQ458780 NAM458780 NKI458780 NUE458780 OEA458780 ONW458780 OXS458780 PHO458780 PRK458780 QBG458780 QLC458780 QUY458780 REU458780 ROQ458780 RYM458780 SII458780 SSE458780 TCA458780 TLW458780 TVS458780 UFO458780 UPK458780 UZG458780 VJC458780 VSY458780 WCU458780 WMQ458780 WWM458780 AG524316 KA524316 TW524316 ADS524316 ANO524316 AXK524316 BHG524316 BRC524316 CAY524316 CKU524316 CUQ524316 DEM524316 DOI524316 DYE524316 EIA524316 ERW524316 FBS524316 FLO524316 FVK524316 GFG524316 GPC524316 GYY524316 HIU524316 HSQ524316 ICM524316 IMI524316 IWE524316 JGA524316 JPW524316 JZS524316 KJO524316 KTK524316 LDG524316 LNC524316 LWY524316 MGU524316 MQQ524316 NAM524316 NKI524316 NUE524316 OEA524316 ONW524316 OXS524316 PHO524316 PRK524316 QBG524316 QLC524316 QUY524316 REU524316 ROQ524316 RYM524316 SII524316 SSE524316 TCA524316 TLW524316 TVS524316 UFO524316 UPK524316 UZG524316 VJC524316 VSY524316 WCU524316 WMQ524316 WWM524316 AG589852 KA589852 TW589852 ADS589852 ANO589852 AXK589852 BHG589852 BRC589852 CAY589852 CKU589852 CUQ589852 DEM589852 DOI589852 DYE589852 EIA589852 ERW589852 FBS589852 FLO589852 FVK589852 GFG589852 GPC589852 GYY589852 HIU589852 HSQ589852 ICM589852 IMI589852 IWE589852 JGA589852 JPW589852 JZS589852 KJO589852 KTK589852 LDG589852 LNC589852 LWY589852 MGU589852 MQQ589852 NAM589852 NKI589852 NUE589852 OEA589852 ONW589852 OXS589852 PHO589852 PRK589852 QBG589852 QLC589852 QUY589852 REU589852 ROQ589852 RYM589852 SII589852 SSE589852 TCA589852 TLW589852 TVS589852 UFO589852 UPK589852 UZG589852 VJC589852 VSY589852 WCU589852 WMQ589852 WWM589852 AG655388 KA655388 TW655388 ADS655388 ANO655388 AXK655388 BHG655388 BRC655388 CAY655388 CKU655388 CUQ655388 DEM655388 DOI655388 DYE655388 EIA655388 ERW655388 FBS655388 FLO655388 FVK655388 GFG655388 GPC655388 GYY655388 HIU655388 HSQ655388 ICM655388 IMI655388 IWE655388 JGA655388 JPW655388 JZS655388 KJO655388 KTK655388 LDG655388 LNC655388 LWY655388 MGU655388 MQQ655388 NAM655388 NKI655388 NUE655388 OEA655388 ONW655388 OXS655388 PHO655388 PRK655388 QBG655388 QLC655388 QUY655388 REU655388 ROQ655388 RYM655388 SII655388 SSE655388 TCA655388 TLW655388 TVS655388 UFO655388 UPK655388 UZG655388 VJC655388 VSY655388 WCU655388 WMQ655388 WWM655388 AG720924 KA720924 TW720924 ADS720924 ANO720924 AXK720924 BHG720924 BRC720924 CAY720924 CKU720924 CUQ720924 DEM720924 DOI720924 DYE720924 EIA720924 ERW720924 FBS720924 FLO720924 FVK720924 GFG720924 GPC720924 GYY720924 HIU720924 HSQ720924 ICM720924 IMI720924 IWE720924 JGA720924 JPW720924 JZS720924 KJO720924 KTK720924 LDG720924 LNC720924 LWY720924 MGU720924 MQQ720924 NAM720924 NKI720924 NUE720924 OEA720924 ONW720924 OXS720924 PHO720924 PRK720924 QBG720924 QLC720924 QUY720924 REU720924 ROQ720924 RYM720924 SII720924 SSE720924 TCA720924 TLW720924 TVS720924 UFO720924 UPK720924 UZG720924 VJC720924 VSY720924 WCU720924 WMQ720924 WWM720924 AG786460 KA786460 TW786460 ADS786460 ANO786460 AXK786460 BHG786460 BRC786460 CAY786460 CKU786460 CUQ786460 DEM786460 DOI786460 DYE786460 EIA786460 ERW786460 FBS786460 FLO786460 FVK786460 GFG786460 GPC786460 GYY786460 HIU786460 HSQ786460 ICM786460 IMI786460 IWE786460 JGA786460 JPW786460 JZS786460 KJO786460 KTK786460 LDG786460 LNC786460 LWY786460 MGU786460 MQQ786460 NAM786460 NKI786460 NUE786460 OEA786460 ONW786460 OXS786460 PHO786460 PRK786460 QBG786460 QLC786460 QUY786460 REU786460 ROQ786460 RYM786460 SII786460 SSE786460 TCA786460 TLW786460 TVS786460 UFO786460 UPK786460 UZG786460 VJC786460 VSY786460 WCU786460 WMQ786460 WWM786460 AG851996 KA851996 TW851996 ADS851996 ANO851996 AXK851996 BHG851996 BRC851996 CAY851996 CKU851996 CUQ851996 DEM851996 DOI851996 DYE851996 EIA851996 ERW851996 FBS851996 FLO851996 FVK851996 GFG851996 GPC851996 GYY851996 HIU851996 HSQ851996 ICM851996 IMI851996 IWE851996 JGA851996 JPW851996 JZS851996 KJO851996 KTK851996 LDG851996 LNC851996 LWY851996 MGU851996 MQQ851996 NAM851996 NKI851996 NUE851996 OEA851996 ONW851996 OXS851996 PHO851996 PRK851996 QBG851996 QLC851996 QUY851996 REU851996 ROQ851996 RYM851996 SII851996 SSE851996 TCA851996 TLW851996 TVS851996 UFO851996 UPK851996 UZG851996 VJC851996 VSY851996 WCU851996 WMQ851996 WWM851996 AG917532 KA917532 TW917532 ADS917532 ANO917532 AXK917532 BHG917532 BRC917532 CAY917532 CKU917532 CUQ917532 DEM917532 DOI917532 DYE917532 EIA917532 ERW917532 FBS917532 FLO917532 FVK917532 GFG917532 GPC917532 GYY917532 HIU917532 HSQ917532 ICM917532 IMI917532 IWE917532 JGA917532 JPW917532 JZS917532 KJO917532 KTK917532 LDG917532 LNC917532 LWY917532 MGU917532 MQQ917532 NAM917532 NKI917532 NUE917532 OEA917532 ONW917532 OXS917532 PHO917532 PRK917532 QBG917532 QLC917532 QUY917532 REU917532 ROQ917532 RYM917532 SII917532 SSE917532 TCA917532 TLW917532 TVS917532 UFO917532 UPK917532 UZG917532 VJC917532 VSY917532 WCU917532 WMQ917532 WWM917532 AG983068 KA983068 TW983068 ADS983068 ANO983068 AXK983068 BHG983068 BRC983068 CAY983068 CKU983068 CUQ983068 DEM983068 DOI983068 DYE983068 EIA983068 ERW983068 FBS983068 FLO983068 FVK983068 GFG983068 GPC983068 GYY983068 HIU983068 HSQ983068 ICM983068 IMI983068 IWE983068 JGA983068 JPW983068 JZS983068 KJO983068 KTK983068 LDG983068 LNC983068 LWY983068 MGU983068 MQQ983068 NAM983068 NKI983068 NUE983068 OEA983068 ONW983068 OXS983068 PHO983068 PRK983068 QBG983068 QLC983068 QUY983068 REU983068 ROQ983068 RYM983068 SII983068 SSE983068 TCA983068 TLW983068 TVS983068 UFO983068 UPK983068 UZG983068 VJC983068 VSY983068 WCU983068 WMQ983068 WWM983068 WCL983059:WCZ983059 KC7:KD7 TY7:TZ7 ADU7:ADV7 ANQ7:ANR7 AXM7:AXN7 BHI7:BHJ7 BRE7:BRF7 CBA7:CBB7 CKW7:CKX7 CUS7:CUT7 DEO7:DEP7 DOK7:DOL7 DYG7:DYH7 EIC7:EID7 ERY7:ERZ7 FBU7:FBV7 FLQ7:FLR7 FVM7:FVN7 GFI7:GFJ7 GPE7:GPF7 GZA7:GZB7 HIW7:HIX7 HSS7:HST7 ICO7:ICP7 IMK7:IML7 IWG7:IWH7 JGC7:JGD7 JPY7:JPZ7 JZU7:JZV7 KJQ7:KJR7 KTM7:KTN7 LDI7:LDJ7 LNE7:LNF7 LXA7:LXB7 MGW7:MGX7 MQS7:MQT7 NAO7:NAP7 NKK7:NKL7 NUG7:NUH7 OEC7:OED7 ONY7:ONZ7 OXU7:OXV7 PHQ7:PHR7 PRM7:PRN7 QBI7:QBJ7 QLE7:QLF7 QVA7:QVB7 REW7:REX7 ROS7:ROT7 RYO7:RYP7 SIK7:SIL7 SSG7:SSH7 TCC7:TCD7 TLY7:TLZ7 TVU7:TVV7 UFQ7:UFR7 UPM7:UPN7 UZI7:UZJ7 VJE7:VJF7 VTA7:VTB7 WCW7:WCX7 WMS7:WMT7 WWO7:WWP7 AI65538:AJ65538 KC65538:KD65538 TY65538:TZ65538 ADU65538:ADV65538 ANQ65538:ANR65538 AXM65538:AXN65538 BHI65538:BHJ65538 BRE65538:BRF65538 CBA65538:CBB65538 CKW65538:CKX65538 CUS65538:CUT65538 DEO65538:DEP65538 DOK65538:DOL65538 DYG65538:DYH65538 EIC65538:EID65538 ERY65538:ERZ65538 FBU65538:FBV65538 FLQ65538:FLR65538 FVM65538:FVN65538 GFI65538:GFJ65538 GPE65538:GPF65538 GZA65538:GZB65538 HIW65538:HIX65538 HSS65538:HST65538 ICO65538:ICP65538 IMK65538:IML65538 IWG65538:IWH65538 JGC65538:JGD65538 JPY65538:JPZ65538 JZU65538:JZV65538 KJQ65538:KJR65538 KTM65538:KTN65538 LDI65538:LDJ65538 LNE65538:LNF65538 LXA65538:LXB65538 MGW65538:MGX65538 MQS65538:MQT65538 NAO65538:NAP65538 NKK65538:NKL65538 NUG65538:NUH65538 OEC65538:OED65538 ONY65538:ONZ65538 OXU65538:OXV65538 PHQ65538:PHR65538 PRM65538:PRN65538 QBI65538:QBJ65538 QLE65538:QLF65538 QVA65538:QVB65538 REW65538:REX65538 ROS65538:ROT65538 RYO65538:RYP65538 SIK65538:SIL65538 SSG65538:SSH65538 TCC65538:TCD65538 TLY65538:TLZ65538 TVU65538:TVV65538 UFQ65538:UFR65538 UPM65538:UPN65538 UZI65538:UZJ65538 VJE65538:VJF65538 VTA65538:VTB65538 WCW65538:WCX65538 WMS65538:WMT65538 WWO65538:WWP65538 AI131074:AJ131074 KC131074:KD131074 TY131074:TZ131074 ADU131074:ADV131074 ANQ131074:ANR131074 AXM131074:AXN131074 BHI131074:BHJ131074 BRE131074:BRF131074 CBA131074:CBB131074 CKW131074:CKX131074 CUS131074:CUT131074 DEO131074:DEP131074 DOK131074:DOL131074 DYG131074:DYH131074 EIC131074:EID131074 ERY131074:ERZ131074 FBU131074:FBV131074 FLQ131074:FLR131074 FVM131074:FVN131074 GFI131074:GFJ131074 GPE131074:GPF131074 GZA131074:GZB131074 HIW131074:HIX131074 HSS131074:HST131074 ICO131074:ICP131074 IMK131074:IML131074 IWG131074:IWH131074 JGC131074:JGD131074 JPY131074:JPZ131074 JZU131074:JZV131074 KJQ131074:KJR131074 KTM131074:KTN131074 LDI131074:LDJ131074 LNE131074:LNF131074 LXA131074:LXB131074 MGW131074:MGX131074 MQS131074:MQT131074 NAO131074:NAP131074 NKK131074:NKL131074 NUG131074:NUH131074 OEC131074:OED131074 ONY131074:ONZ131074 OXU131074:OXV131074 PHQ131074:PHR131074 PRM131074:PRN131074 QBI131074:QBJ131074 QLE131074:QLF131074 QVA131074:QVB131074 REW131074:REX131074 ROS131074:ROT131074 RYO131074:RYP131074 SIK131074:SIL131074 SSG131074:SSH131074 TCC131074:TCD131074 TLY131074:TLZ131074 TVU131074:TVV131074 UFQ131074:UFR131074 UPM131074:UPN131074 UZI131074:UZJ131074 VJE131074:VJF131074 VTA131074:VTB131074 WCW131074:WCX131074 WMS131074:WMT131074 WWO131074:WWP131074 AI196610:AJ196610 KC196610:KD196610 TY196610:TZ196610 ADU196610:ADV196610 ANQ196610:ANR196610 AXM196610:AXN196610 BHI196610:BHJ196610 BRE196610:BRF196610 CBA196610:CBB196610 CKW196610:CKX196610 CUS196610:CUT196610 DEO196610:DEP196610 DOK196610:DOL196610 DYG196610:DYH196610 EIC196610:EID196610 ERY196610:ERZ196610 FBU196610:FBV196610 FLQ196610:FLR196610 FVM196610:FVN196610 GFI196610:GFJ196610 GPE196610:GPF196610 GZA196610:GZB196610 HIW196610:HIX196610 HSS196610:HST196610 ICO196610:ICP196610 IMK196610:IML196610 IWG196610:IWH196610 JGC196610:JGD196610 JPY196610:JPZ196610 JZU196610:JZV196610 KJQ196610:KJR196610 KTM196610:KTN196610 LDI196610:LDJ196610 LNE196610:LNF196610 LXA196610:LXB196610 MGW196610:MGX196610 MQS196610:MQT196610 NAO196610:NAP196610 NKK196610:NKL196610 NUG196610:NUH196610 OEC196610:OED196610 ONY196610:ONZ196610 OXU196610:OXV196610 PHQ196610:PHR196610 PRM196610:PRN196610 QBI196610:QBJ196610 QLE196610:QLF196610 QVA196610:QVB196610 REW196610:REX196610 ROS196610:ROT196610 RYO196610:RYP196610 SIK196610:SIL196610 SSG196610:SSH196610 TCC196610:TCD196610 TLY196610:TLZ196610 TVU196610:TVV196610 UFQ196610:UFR196610 UPM196610:UPN196610 UZI196610:UZJ196610 VJE196610:VJF196610 VTA196610:VTB196610 WCW196610:WCX196610 WMS196610:WMT196610 WWO196610:WWP196610 AI262146:AJ262146 KC262146:KD262146 TY262146:TZ262146 ADU262146:ADV262146 ANQ262146:ANR262146 AXM262146:AXN262146 BHI262146:BHJ262146 BRE262146:BRF262146 CBA262146:CBB262146 CKW262146:CKX262146 CUS262146:CUT262146 DEO262146:DEP262146 DOK262146:DOL262146 DYG262146:DYH262146 EIC262146:EID262146 ERY262146:ERZ262146 FBU262146:FBV262146 FLQ262146:FLR262146 FVM262146:FVN262146 GFI262146:GFJ262146 GPE262146:GPF262146 GZA262146:GZB262146 HIW262146:HIX262146 HSS262146:HST262146 ICO262146:ICP262146 IMK262146:IML262146 IWG262146:IWH262146 JGC262146:JGD262146 JPY262146:JPZ262146 JZU262146:JZV262146 KJQ262146:KJR262146 KTM262146:KTN262146 LDI262146:LDJ262146 LNE262146:LNF262146 LXA262146:LXB262146 MGW262146:MGX262146 MQS262146:MQT262146 NAO262146:NAP262146 NKK262146:NKL262146 NUG262146:NUH262146 OEC262146:OED262146 ONY262146:ONZ262146 OXU262146:OXV262146 PHQ262146:PHR262146 PRM262146:PRN262146 QBI262146:QBJ262146 QLE262146:QLF262146 QVA262146:QVB262146 REW262146:REX262146 ROS262146:ROT262146 RYO262146:RYP262146 SIK262146:SIL262146 SSG262146:SSH262146 TCC262146:TCD262146 TLY262146:TLZ262146 TVU262146:TVV262146 UFQ262146:UFR262146 UPM262146:UPN262146 UZI262146:UZJ262146 VJE262146:VJF262146 VTA262146:VTB262146 WCW262146:WCX262146 WMS262146:WMT262146 WWO262146:WWP262146 AI327682:AJ327682 KC327682:KD327682 TY327682:TZ327682 ADU327682:ADV327682 ANQ327682:ANR327682 AXM327682:AXN327682 BHI327682:BHJ327682 BRE327682:BRF327682 CBA327682:CBB327682 CKW327682:CKX327682 CUS327682:CUT327682 DEO327682:DEP327682 DOK327682:DOL327682 DYG327682:DYH327682 EIC327682:EID327682 ERY327682:ERZ327682 FBU327682:FBV327682 FLQ327682:FLR327682 FVM327682:FVN327682 GFI327682:GFJ327682 GPE327682:GPF327682 GZA327682:GZB327682 HIW327682:HIX327682 HSS327682:HST327682 ICO327682:ICP327682 IMK327682:IML327682 IWG327682:IWH327682 JGC327682:JGD327682 JPY327682:JPZ327682 JZU327682:JZV327682 KJQ327682:KJR327682 KTM327682:KTN327682 LDI327682:LDJ327682 LNE327682:LNF327682 LXA327682:LXB327682 MGW327682:MGX327682 MQS327682:MQT327682 NAO327682:NAP327682 NKK327682:NKL327682 NUG327682:NUH327682 OEC327682:OED327682 ONY327682:ONZ327682 OXU327682:OXV327682 PHQ327682:PHR327682 PRM327682:PRN327682 QBI327682:QBJ327682 QLE327682:QLF327682 QVA327682:QVB327682 REW327682:REX327682 ROS327682:ROT327682 RYO327682:RYP327682 SIK327682:SIL327682 SSG327682:SSH327682 TCC327682:TCD327682 TLY327682:TLZ327682 TVU327682:TVV327682 UFQ327682:UFR327682 UPM327682:UPN327682 UZI327682:UZJ327682 VJE327682:VJF327682 VTA327682:VTB327682 WCW327682:WCX327682 WMS327682:WMT327682 WWO327682:WWP327682 AI393218:AJ393218 KC393218:KD393218 TY393218:TZ393218 ADU393218:ADV393218 ANQ393218:ANR393218 AXM393218:AXN393218 BHI393218:BHJ393218 BRE393218:BRF393218 CBA393218:CBB393218 CKW393218:CKX393218 CUS393218:CUT393218 DEO393218:DEP393218 DOK393218:DOL393218 DYG393218:DYH393218 EIC393218:EID393218 ERY393218:ERZ393218 FBU393218:FBV393218 FLQ393218:FLR393218 FVM393218:FVN393218 GFI393218:GFJ393218 GPE393218:GPF393218 GZA393218:GZB393218 HIW393218:HIX393218 HSS393218:HST393218 ICO393218:ICP393218 IMK393218:IML393218 IWG393218:IWH393218 JGC393218:JGD393218 JPY393218:JPZ393218 JZU393218:JZV393218 KJQ393218:KJR393218 KTM393218:KTN393218 LDI393218:LDJ393218 LNE393218:LNF393218 LXA393218:LXB393218 MGW393218:MGX393218 MQS393218:MQT393218 NAO393218:NAP393218 NKK393218:NKL393218 NUG393218:NUH393218 OEC393218:OED393218 ONY393218:ONZ393218 OXU393218:OXV393218 PHQ393218:PHR393218 PRM393218:PRN393218 QBI393218:QBJ393218 QLE393218:QLF393218 QVA393218:QVB393218 REW393218:REX393218 ROS393218:ROT393218 RYO393218:RYP393218 SIK393218:SIL393218 SSG393218:SSH393218 TCC393218:TCD393218 TLY393218:TLZ393218 TVU393218:TVV393218 UFQ393218:UFR393218 UPM393218:UPN393218 UZI393218:UZJ393218 VJE393218:VJF393218 VTA393218:VTB393218 WCW393218:WCX393218 WMS393218:WMT393218 WWO393218:WWP393218 AI458754:AJ458754 KC458754:KD458754 TY458754:TZ458754 ADU458754:ADV458754 ANQ458754:ANR458754 AXM458754:AXN458754 BHI458754:BHJ458754 BRE458754:BRF458754 CBA458754:CBB458754 CKW458754:CKX458754 CUS458754:CUT458754 DEO458754:DEP458754 DOK458754:DOL458754 DYG458754:DYH458754 EIC458754:EID458754 ERY458754:ERZ458754 FBU458754:FBV458754 FLQ458754:FLR458754 FVM458754:FVN458754 GFI458754:GFJ458754 GPE458754:GPF458754 GZA458754:GZB458754 HIW458754:HIX458754 HSS458754:HST458754 ICO458754:ICP458754 IMK458754:IML458754 IWG458754:IWH458754 JGC458754:JGD458754 JPY458754:JPZ458754 JZU458754:JZV458754 KJQ458754:KJR458754 KTM458754:KTN458754 LDI458754:LDJ458754 LNE458754:LNF458754 LXA458754:LXB458754 MGW458754:MGX458754 MQS458754:MQT458754 NAO458754:NAP458754 NKK458754:NKL458754 NUG458754:NUH458754 OEC458754:OED458754 ONY458754:ONZ458754 OXU458754:OXV458754 PHQ458754:PHR458754 PRM458754:PRN458754 QBI458754:QBJ458754 QLE458754:QLF458754 QVA458754:QVB458754 REW458754:REX458754 ROS458754:ROT458754 RYO458754:RYP458754 SIK458754:SIL458754 SSG458754:SSH458754 TCC458754:TCD458754 TLY458754:TLZ458754 TVU458754:TVV458754 UFQ458754:UFR458754 UPM458754:UPN458754 UZI458754:UZJ458754 VJE458754:VJF458754 VTA458754:VTB458754 WCW458754:WCX458754 WMS458754:WMT458754 WWO458754:WWP458754 AI524290:AJ524290 KC524290:KD524290 TY524290:TZ524290 ADU524290:ADV524290 ANQ524290:ANR524290 AXM524290:AXN524290 BHI524290:BHJ524290 BRE524290:BRF524290 CBA524290:CBB524290 CKW524290:CKX524290 CUS524290:CUT524290 DEO524290:DEP524290 DOK524290:DOL524290 DYG524290:DYH524290 EIC524290:EID524290 ERY524290:ERZ524290 FBU524290:FBV524290 FLQ524290:FLR524290 FVM524290:FVN524290 GFI524290:GFJ524290 GPE524290:GPF524290 GZA524290:GZB524290 HIW524290:HIX524290 HSS524290:HST524290 ICO524290:ICP524290 IMK524290:IML524290 IWG524290:IWH524290 JGC524290:JGD524290 JPY524290:JPZ524290 JZU524290:JZV524290 KJQ524290:KJR524290 KTM524290:KTN524290 LDI524290:LDJ524290 LNE524290:LNF524290 LXA524290:LXB524290 MGW524290:MGX524290 MQS524290:MQT524290 NAO524290:NAP524290 NKK524290:NKL524290 NUG524290:NUH524290 OEC524290:OED524290 ONY524290:ONZ524290 OXU524290:OXV524290 PHQ524290:PHR524290 PRM524290:PRN524290 QBI524290:QBJ524290 QLE524290:QLF524290 QVA524290:QVB524290 REW524290:REX524290 ROS524290:ROT524290 RYO524290:RYP524290 SIK524290:SIL524290 SSG524290:SSH524290 TCC524290:TCD524290 TLY524290:TLZ524290 TVU524290:TVV524290 UFQ524290:UFR524290 UPM524290:UPN524290 UZI524290:UZJ524290 VJE524290:VJF524290 VTA524290:VTB524290 WCW524290:WCX524290 WMS524290:WMT524290 WWO524290:WWP524290 AI589826:AJ589826 KC589826:KD589826 TY589826:TZ589826 ADU589826:ADV589826 ANQ589826:ANR589826 AXM589826:AXN589826 BHI589826:BHJ589826 BRE589826:BRF589826 CBA589826:CBB589826 CKW589826:CKX589826 CUS589826:CUT589826 DEO589826:DEP589826 DOK589826:DOL589826 DYG589826:DYH589826 EIC589826:EID589826 ERY589826:ERZ589826 FBU589826:FBV589826 FLQ589826:FLR589826 FVM589826:FVN589826 GFI589826:GFJ589826 GPE589826:GPF589826 GZA589826:GZB589826 HIW589826:HIX589826 HSS589826:HST589826 ICO589826:ICP589826 IMK589826:IML589826 IWG589826:IWH589826 JGC589826:JGD589826 JPY589826:JPZ589826 JZU589826:JZV589826 KJQ589826:KJR589826 KTM589826:KTN589826 LDI589826:LDJ589826 LNE589826:LNF589826 LXA589826:LXB589826 MGW589826:MGX589826 MQS589826:MQT589826 NAO589826:NAP589826 NKK589826:NKL589826 NUG589826:NUH589826 OEC589826:OED589826 ONY589826:ONZ589826 OXU589826:OXV589826 PHQ589826:PHR589826 PRM589826:PRN589826 QBI589826:QBJ589826 QLE589826:QLF589826 QVA589826:QVB589826 REW589826:REX589826 ROS589826:ROT589826 RYO589826:RYP589826 SIK589826:SIL589826 SSG589826:SSH589826 TCC589826:TCD589826 TLY589826:TLZ589826 TVU589826:TVV589826 UFQ589826:UFR589826 UPM589826:UPN589826 UZI589826:UZJ589826 VJE589826:VJF589826 VTA589826:VTB589826 WCW589826:WCX589826 WMS589826:WMT589826 WWO589826:WWP589826 AI655362:AJ655362 KC655362:KD655362 TY655362:TZ655362 ADU655362:ADV655362 ANQ655362:ANR655362 AXM655362:AXN655362 BHI655362:BHJ655362 BRE655362:BRF655362 CBA655362:CBB655362 CKW655362:CKX655362 CUS655362:CUT655362 DEO655362:DEP655362 DOK655362:DOL655362 DYG655362:DYH655362 EIC655362:EID655362 ERY655362:ERZ655362 FBU655362:FBV655362 FLQ655362:FLR655362 FVM655362:FVN655362 GFI655362:GFJ655362 GPE655362:GPF655362 GZA655362:GZB655362 HIW655362:HIX655362 HSS655362:HST655362 ICO655362:ICP655362 IMK655362:IML655362 IWG655362:IWH655362 JGC655362:JGD655362 JPY655362:JPZ655362 JZU655362:JZV655362 KJQ655362:KJR655362 KTM655362:KTN655362 LDI655362:LDJ655362 LNE655362:LNF655362 LXA655362:LXB655362 MGW655362:MGX655362 MQS655362:MQT655362 NAO655362:NAP655362 NKK655362:NKL655362 NUG655362:NUH655362 OEC655362:OED655362 ONY655362:ONZ655362 OXU655362:OXV655362 PHQ655362:PHR655362 PRM655362:PRN655362 QBI655362:QBJ655362 QLE655362:QLF655362 QVA655362:QVB655362 REW655362:REX655362 ROS655362:ROT655362 RYO655362:RYP655362 SIK655362:SIL655362 SSG655362:SSH655362 TCC655362:TCD655362 TLY655362:TLZ655362 TVU655362:TVV655362 UFQ655362:UFR655362 UPM655362:UPN655362 UZI655362:UZJ655362 VJE655362:VJF655362 VTA655362:VTB655362 WCW655362:WCX655362 WMS655362:WMT655362 WWO655362:WWP655362 AI720898:AJ720898 KC720898:KD720898 TY720898:TZ720898 ADU720898:ADV720898 ANQ720898:ANR720898 AXM720898:AXN720898 BHI720898:BHJ720898 BRE720898:BRF720898 CBA720898:CBB720898 CKW720898:CKX720898 CUS720898:CUT720898 DEO720898:DEP720898 DOK720898:DOL720898 DYG720898:DYH720898 EIC720898:EID720898 ERY720898:ERZ720898 FBU720898:FBV720898 FLQ720898:FLR720898 FVM720898:FVN720898 GFI720898:GFJ720898 GPE720898:GPF720898 GZA720898:GZB720898 HIW720898:HIX720898 HSS720898:HST720898 ICO720898:ICP720898 IMK720898:IML720898 IWG720898:IWH720898 JGC720898:JGD720898 JPY720898:JPZ720898 JZU720898:JZV720898 KJQ720898:KJR720898 KTM720898:KTN720898 LDI720898:LDJ720898 LNE720898:LNF720898 LXA720898:LXB720898 MGW720898:MGX720898 MQS720898:MQT720898 NAO720898:NAP720898 NKK720898:NKL720898 NUG720898:NUH720898 OEC720898:OED720898 ONY720898:ONZ720898 OXU720898:OXV720898 PHQ720898:PHR720898 PRM720898:PRN720898 QBI720898:QBJ720898 QLE720898:QLF720898 QVA720898:QVB720898 REW720898:REX720898 ROS720898:ROT720898 RYO720898:RYP720898 SIK720898:SIL720898 SSG720898:SSH720898 TCC720898:TCD720898 TLY720898:TLZ720898 TVU720898:TVV720898 UFQ720898:UFR720898 UPM720898:UPN720898 UZI720898:UZJ720898 VJE720898:VJF720898 VTA720898:VTB720898 WCW720898:WCX720898 WMS720898:WMT720898 WWO720898:WWP720898 AI786434:AJ786434 KC786434:KD786434 TY786434:TZ786434 ADU786434:ADV786434 ANQ786434:ANR786434 AXM786434:AXN786434 BHI786434:BHJ786434 BRE786434:BRF786434 CBA786434:CBB786434 CKW786434:CKX786434 CUS786434:CUT786434 DEO786434:DEP786434 DOK786434:DOL786434 DYG786434:DYH786434 EIC786434:EID786434 ERY786434:ERZ786434 FBU786434:FBV786434 FLQ786434:FLR786434 FVM786434:FVN786434 GFI786434:GFJ786434 GPE786434:GPF786434 GZA786434:GZB786434 HIW786434:HIX786434 HSS786434:HST786434 ICO786434:ICP786434 IMK786434:IML786434 IWG786434:IWH786434 JGC786434:JGD786434 JPY786434:JPZ786434 JZU786434:JZV786434 KJQ786434:KJR786434 KTM786434:KTN786434 LDI786434:LDJ786434 LNE786434:LNF786434 LXA786434:LXB786434 MGW786434:MGX786434 MQS786434:MQT786434 NAO786434:NAP786434 NKK786434:NKL786434 NUG786434:NUH786434 OEC786434:OED786434 ONY786434:ONZ786434 OXU786434:OXV786434 PHQ786434:PHR786434 PRM786434:PRN786434 QBI786434:QBJ786434 QLE786434:QLF786434 QVA786434:QVB786434 REW786434:REX786434 ROS786434:ROT786434 RYO786434:RYP786434 SIK786434:SIL786434 SSG786434:SSH786434 TCC786434:TCD786434 TLY786434:TLZ786434 TVU786434:TVV786434 UFQ786434:UFR786434 UPM786434:UPN786434 UZI786434:UZJ786434 VJE786434:VJF786434 VTA786434:VTB786434 WCW786434:WCX786434 WMS786434:WMT786434 WWO786434:WWP786434 AI851970:AJ851970 KC851970:KD851970 TY851970:TZ851970 ADU851970:ADV851970 ANQ851970:ANR851970 AXM851970:AXN851970 BHI851970:BHJ851970 BRE851970:BRF851970 CBA851970:CBB851970 CKW851970:CKX851970 CUS851970:CUT851970 DEO851970:DEP851970 DOK851970:DOL851970 DYG851970:DYH851970 EIC851970:EID851970 ERY851970:ERZ851970 FBU851970:FBV851970 FLQ851970:FLR851970 FVM851970:FVN851970 GFI851970:GFJ851970 GPE851970:GPF851970 GZA851970:GZB851970 HIW851970:HIX851970 HSS851970:HST851970 ICO851970:ICP851970 IMK851970:IML851970 IWG851970:IWH851970 JGC851970:JGD851970 JPY851970:JPZ851970 JZU851970:JZV851970 KJQ851970:KJR851970 KTM851970:KTN851970 LDI851970:LDJ851970 LNE851970:LNF851970 LXA851970:LXB851970 MGW851970:MGX851970 MQS851970:MQT851970 NAO851970:NAP851970 NKK851970:NKL851970 NUG851970:NUH851970 OEC851970:OED851970 ONY851970:ONZ851970 OXU851970:OXV851970 PHQ851970:PHR851970 PRM851970:PRN851970 QBI851970:QBJ851970 QLE851970:QLF851970 QVA851970:QVB851970 REW851970:REX851970 ROS851970:ROT851970 RYO851970:RYP851970 SIK851970:SIL851970 SSG851970:SSH851970 TCC851970:TCD851970 TLY851970:TLZ851970 TVU851970:TVV851970 UFQ851970:UFR851970 UPM851970:UPN851970 UZI851970:UZJ851970 VJE851970:VJF851970 VTA851970:VTB851970 WCW851970:WCX851970 WMS851970:WMT851970 WWO851970:WWP851970 AI917506:AJ917506 KC917506:KD917506 TY917506:TZ917506 ADU917506:ADV917506 ANQ917506:ANR917506 AXM917506:AXN917506 BHI917506:BHJ917506 BRE917506:BRF917506 CBA917506:CBB917506 CKW917506:CKX917506 CUS917506:CUT917506 DEO917506:DEP917506 DOK917506:DOL917506 DYG917506:DYH917506 EIC917506:EID917506 ERY917506:ERZ917506 FBU917506:FBV917506 FLQ917506:FLR917506 FVM917506:FVN917506 GFI917506:GFJ917506 GPE917506:GPF917506 GZA917506:GZB917506 HIW917506:HIX917506 HSS917506:HST917506 ICO917506:ICP917506 IMK917506:IML917506 IWG917506:IWH917506 JGC917506:JGD917506 JPY917506:JPZ917506 JZU917506:JZV917506 KJQ917506:KJR917506 KTM917506:KTN917506 LDI917506:LDJ917506 LNE917506:LNF917506 LXA917506:LXB917506 MGW917506:MGX917506 MQS917506:MQT917506 NAO917506:NAP917506 NKK917506:NKL917506 NUG917506:NUH917506 OEC917506:OED917506 ONY917506:ONZ917506 OXU917506:OXV917506 PHQ917506:PHR917506 PRM917506:PRN917506 QBI917506:QBJ917506 QLE917506:QLF917506 QVA917506:QVB917506 REW917506:REX917506 ROS917506:ROT917506 RYO917506:RYP917506 SIK917506:SIL917506 SSG917506:SSH917506 TCC917506:TCD917506 TLY917506:TLZ917506 TVU917506:TVV917506 UFQ917506:UFR917506 UPM917506:UPN917506 UZI917506:UZJ917506 VJE917506:VJF917506 VTA917506:VTB917506 WCW917506:WCX917506 WMS917506:WMT917506 WWO917506:WWP917506 AI983042:AJ983042 KC983042:KD983042 TY983042:TZ983042 ADU983042:ADV983042 ANQ983042:ANR983042 AXM983042:AXN983042 BHI983042:BHJ983042 BRE983042:BRF983042 CBA983042:CBB983042 CKW983042:CKX983042 CUS983042:CUT983042 DEO983042:DEP983042 DOK983042:DOL983042 DYG983042:DYH983042 EIC983042:EID983042 ERY983042:ERZ983042 FBU983042:FBV983042 FLQ983042:FLR983042 FVM983042:FVN983042 GFI983042:GFJ983042 GPE983042:GPF983042 GZA983042:GZB983042 HIW983042:HIX983042 HSS983042:HST983042 ICO983042:ICP983042 IMK983042:IML983042 IWG983042:IWH983042 JGC983042:JGD983042 JPY983042:JPZ983042 JZU983042:JZV983042 KJQ983042:KJR983042 KTM983042:KTN983042 LDI983042:LDJ983042 LNE983042:LNF983042 LXA983042:LXB983042 MGW983042:MGX983042 MQS983042:MQT983042 NAO983042:NAP983042 NKK983042:NKL983042 NUG983042:NUH983042 OEC983042:OED983042 ONY983042:ONZ983042 OXU983042:OXV983042 PHQ983042:PHR983042 PRM983042:PRN983042 QBI983042:QBJ983042 QLE983042:QLF983042 QVA983042:QVB983042 REW983042:REX983042 ROS983042:ROT983042 RYO983042:RYP983042 SIK983042:SIL983042 SSG983042:SSH983042 TCC983042:TCD983042 TLY983042:TLZ983042 TVU983042:TVV983042 UFQ983042:UFR983042 UPM983042:UPN983042 UZI983042:UZJ983042 VJE983042:VJF983042 VTA983042:VTB983042 WCW983042:WCX983042 WMS983042:WMT983042 WWO983042:WWP983042 WMH983059:WMV983059 JY7:JZ7 TU7:TV7 ADQ7:ADR7 ANM7:ANN7 AXI7:AXJ7 BHE7:BHF7 BRA7:BRB7 CAW7:CAX7 CKS7:CKT7 CUO7:CUP7 DEK7:DEL7 DOG7:DOH7 DYC7:DYD7 EHY7:EHZ7 ERU7:ERV7 FBQ7:FBR7 FLM7:FLN7 FVI7:FVJ7 GFE7:GFF7 GPA7:GPB7 GYW7:GYX7 HIS7:HIT7 HSO7:HSP7 ICK7:ICL7 IMG7:IMH7 IWC7:IWD7 JFY7:JFZ7 JPU7:JPV7 JZQ7:JZR7 KJM7:KJN7 KTI7:KTJ7 LDE7:LDF7 LNA7:LNB7 LWW7:LWX7 MGS7:MGT7 MQO7:MQP7 NAK7:NAL7 NKG7:NKH7 NUC7:NUD7 ODY7:ODZ7 ONU7:ONV7 OXQ7:OXR7 PHM7:PHN7 PRI7:PRJ7 QBE7:QBF7 QLA7:QLB7 QUW7:QUX7 RES7:RET7 ROO7:ROP7 RYK7:RYL7 SIG7:SIH7 SSC7:SSD7 TBY7:TBZ7 TLU7:TLV7 TVQ7:TVR7 UFM7:UFN7 UPI7:UPJ7 UZE7:UZF7 VJA7:VJB7 VSW7:VSX7 WCS7:WCT7 WMO7:WMP7 WWK7:WWL7 AE65538:AF65538 JY65538:JZ65538 TU65538:TV65538 ADQ65538:ADR65538 ANM65538:ANN65538 AXI65538:AXJ65538 BHE65538:BHF65538 BRA65538:BRB65538 CAW65538:CAX65538 CKS65538:CKT65538 CUO65538:CUP65538 DEK65538:DEL65538 DOG65538:DOH65538 DYC65538:DYD65538 EHY65538:EHZ65538 ERU65538:ERV65538 FBQ65538:FBR65538 FLM65538:FLN65538 FVI65538:FVJ65538 GFE65538:GFF65538 GPA65538:GPB65538 GYW65538:GYX65538 HIS65538:HIT65538 HSO65538:HSP65538 ICK65538:ICL65538 IMG65538:IMH65538 IWC65538:IWD65538 JFY65538:JFZ65538 JPU65538:JPV65538 JZQ65538:JZR65538 KJM65538:KJN65538 KTI65538:KTJ65538 LDE65538:LDF65538 LNA65538:LNB65538 LWW65538:LWX65538 MGS65538:MGT65538 MQO65538:MQP65538 NAK65538:NAL65538 NKG65538:NKH65538 NUC65538:NUD65538 ODY65538:ODZ65538 ONU65538:ONV65538 OXQ65538:OXR65538 PHM65538:PHN65538 PRI65538:PRJ65538 QBE65538:QBF65538 QLA65538:QLB65538 QUW65538:QUX65538 RES65538:RET65538 ROO65538:ROP65538 RYK65538:RYL65538 SIG65538:SIH65538 SSC65538:SSD65538 TBY65538:TBZ65538 TLU65538:TLV65538 TVQ65538:TVR65538 UFM65538:UFN65538 UPI65538:UPJ65538 UZE65538:UZF65538 VJA65538:VJB65538 VSW65538:VSX65538 WCS65538:WCT65538 WMO65538:WMP65538 WWK65538:WWL65538 AE131074:AF131074 JY131074:JZ131074 TU131074:TV131074 ADQ131074:ADR131074 ANM131074:ANN131074 AXI131074:AXJ131074 BHE131074:BHF131074 BRA131074:BRB131074 CAW131074:CAX131074 CKS131074:CKT131074 CUO131074:CUP131074 DEK131074:DEL131074 DOG131074:DOH131074 DYC131074:DYD131074 EHY131074:EHZ131074 ERU131074:ERV131074 FBQ131074:FBR131074 FLM131074:FLN131074 FVI131074:FVJ131074 GFE131074:GFF131074 GPA131074:GPB131074 GYW131074:GYX131074 HIS131074:HIT131074 HSO131074:HSP131074 ICK131074:ICL131074 IMG131074:IMH131074 IWC131074:IWD131074 JFY131074:JFZ131074 JPU131074:JPV131074 JZQ131074:JZR131074 KJM131074:KJN131074 KTI131074:KTJ131074 LDE131074:LDF131074 LNA131074:LNB131074 LWW131074:LWX131074 MGS131074:MGT131074 MQO131074:MQP131074 NAK131074:NAL131074 NKG131074:NKH131074 NUC131074:NUD131074 ODY131074:ODZ131074 ONU131074:ONV131074 OXQ131074:OXR131074 PHM131074:PHN131074 PRI131074:PRJ131074 QBE131074:QBF131074 QLA131074:QLB131074 QUW131074:QUX131074 RES131074:RET131074 ROO131074:ROP131074 RYK131074:RYL131074 SIG131074:SIH131074 SSC131074:SSD131074 TBY131074:TBZ131074 TLU131074:TLV131074 TVQ131074:TVR131074 UFM131074:UFN131074 UPI131074:UPJ131074 UZE131074:UZF131074 VJA131074:VJB131074 VSW131074:VSX131074 WCS131074:WCT131074 WMO131074:WMP131074 WWK131074:WWL131074 AE196610:AF196610 JY196610:JZ196610 TU196610:TV196610 ADQ196610:ADR196610 ANM196610:ANN196610 AXI196610:AXJ196610 BHE196610:BHF196610 BRA196610:BRB196610 CAW196610:CAX196610 CKS196610:CKT196610 CUO196610:CUP196610 DEK196610:DEL196610 DOG196610:DOH196610 DYC196610:DYD196610 EHY196610:EHZ196610 ERU196610:ERV196610 FBQ196610:FBR196610 FLM196610:FLN196610 FVI196610:FVJ196610 GFE196610:GFF196610 GPA196610:GPB196610 GYW196610:GYX196610 HIS196610:HIT196610 HSO196610:HSP196610 ICK196610:ICL196610 IMG196610:IMH196610 IWC196610:IWD196610 JFY196610:JFZ196610 JPU196610:JPV196610 JZQ196610:JZR196610 KJM196610:KJN196610 KTI196610:KTJ196610 LDE196610:LDF196610 LNA196610:LNB196610 LWW196610:LWX196610 MGS196610:MGT196610 MQO196610:MQP196610 NAK196610:NAL196610 NKG196610:NKH196610 NUC196610:NUD196610 ODY196610:ODZ196610 ONU196610:ONV196610 OXQ196610:OXR196610 PHM196610:PHN196610 PRI196610:PRJ196610 QBE196610:QBF196610 QLA196610:QLB196610 QUW196610:QUX196610 RES196610:RET196610 ROO196610:ROP196610 RYK196610:RYL196610 SIG196610:SIH196610 SSC196610:SSD196610 TBY196610:TBZ196610 TLU196610:TLV196610 TVQ196610:TVR196610 UFM196610:UFN196610 UPI196610:UPJ196610 UZE196610:UZF196610 VJA196610:VJB196610 VSW196610:VSX196610 WCS196610:WCT196610 WMO196610:WMP196610 WWK196610:WWL196610 AE262146:AF262146 JY262146:JZ262146 TU262146:TV262146 ADQ262146:ADR262146 ANM262146:ANN262146 AXI262146:AXJ262146 BHE262146:BHF262146 BRA262146:BRB262146 CAW262146:CAX262146 CKS262146:CKT262146 CUO262146:CUP262146 DEK262146:DEL262146 DOG262146:DOH262146 DYC262146:DYD262146 EHY262146:EHZ262146 ERU262146:ERV262146 FBQ262146:FBR262146 FLM262146:FLN262146 FVI262146:FVJ262146 GFE262146:GFF262146 GPA262146:GPB262146 GYW262146:GYX262146 HIS262146:HIT262146 HSO262146:HSP262146 ICK262146:ICL262146 IMG262146:IMH262146 IWC262146:IWD262146 JFY262146:JFZ262146 JPU262146:JPV262146 JZQ262146:JZR262146 KJM262146:KJN262146 KTI262146:KTJ262146 LDE262146:LDF262146 LNA262146:LNB262146 LWW262146:LWX262146 MGS262146:MGT262146 MQO262146:MQP262146 NAK262146:NAL262146 NKG262146:NKH262146 NUC262146:NUD262146 ODY262146:ODZ262146 ONU262146:ONV262146 OXQ262146:OXR262146 PHM262146:PHN262146 PRI262146:PRJ262146 QBE262146:QBF262146 QLA262146:QLB262146 QUW262146:QUX262146 RES262146:RET262146 ROO262146:ROP262146 RYK262146:RYL262146 SIG262146:SIH262146 SSC262146:SSD262146 TBY262146:TBZ262146 TLU262146:TLV262146 TVQ262146:TVR262146 UFM262146:UFN262146 UPI262146:UPJ262146 UZE262146:UZF262146 VJA262146:VJB262146 VSW262146:VSX262146 WCS262146:WCT262146 WMO262146:WMP262146 WWK262146:WWL262146 AE327682:AF327682 JY327682:JZ327682 TU327682:TV327682 ADQ327682:ADR327682 ANM327682:ANN327682 AXI327682:AXJ327682 BHE327682:BHF327682 BRA327682:BRB327682 CAW327682:CAX327682 CKS327682:CKT327682 CUO327682:CUP327682 DEK327682:DEL327682 DOG327682:DOH327682 DYC327682:DYD327682 EHY327682:EHZ327682 ERU327682:ERV327682 FBQ327682:FBR327682 FLM327682:FLN327682 FVI327682:FVJ327682 GFE327682:GFF327682 GPA327682:GPB327682 GYW327682:GYX327682 HIS327682:HIT327682 HSO327682:HSP327682 ICK327682:ICL327682 IMG327682:IMH327682 IWC327682:IWD327682 JFY327682:JFZ327682 JPU327682:JPV327682 JZQ327682:JZR327682 KJM327682:KJN327682 KTI327682:KTJ327682 LDE327682:LDF327682 LNA327682:LNB327682 LWW327682:LWX327682 MGS327682:MGT327682 MQO327682:MQP327682 NAK327682:NAL327682 NKG327682:NKH327682 NUC327682:NUD327682 ODY327682:ODZ327682 ONU327682:ONV327682 OXQ327682:OXR327682 PHM327682:PHN327682 PRI327682:PRJ327682 QBE327682:QBF327682 QLA327682:QLB327682 QUW327682:QUX327682 RES327682:RET327682 ROO327682:ROP327682 RYK327682:RYL327682 SIG327682:SIH327682 SSC327682:SSD327682 TBY327682:TBZ327682 TLU327682:TLV327682 TVQ327682:TVR327682 UFM327682:UFN327682 UPI327682:UPJ327682 UZE327682:UZF327682 VJA327682:VJB327682 VSW327682:VSX327682 WCS327682:WCT327682 WMO327682:WMP327682 WWK327682:WWL327682 AE393218:AF393218 JY393218:JZ393218 TU393218:TV393218 ADQ393218:ADR393218 ANM393218:ANN393218 AXI393218:AXJ393218 BHE393218:BHF393218 BRA393218:BRB393218 CAW393218:CAX393218 CKS393218:CKT393218 CUO393218:CUP393218 DEK393218:DEL393218 DOG393218:DOH393218 DYC393218:DYD393218 EHY393218:EHZ393218 ERU393218:ERV393218 FBQ393218:FBR393218 FLM393218:FLN393218 FVI393218:FVJ393218 GFE393218:GFF393218 GPA393218:GPB393218 GYW393218:GYX393218 HIS393218:HIT393218 HSO393218:HSP393218 ICK393218:ICL393218 IMG393218:IMH393218 IWC393218:IWD393218 JFY393218:JFZ393218 JPU393218:JPV393218 JZQ393218:JZR393218 KJM393218:KJN393218 KTI393218:KTJ393218 LDE393218:LDF393218 LNA393218:LNB393218 LWW393218:LWX393218 MGS393218:MGT393218 MQO393218:MQP393218 NAK393218:NAL393218 NKG393218:NKH393218 NUC393218:NUD393218 ODY393218:ODZ393218 ONU393218:ONV393218 OXQ393218:OXR393218 PHM393218:PHN393218 PRI393218:PRJ393218 QBE393218:QBF393218 QLA393218:QLB393218 QUW393218:QUX393218 RES393218:RET393218 ROO393218:ROP393218 RYK393218:RYL393218 SIG393218:SIH393218 SSC393218:SSD393218 TBY393218:TBZ393218 TLU393218:TLV393218 TVQ393218:TVR393218 UFM393218:UFN393218 UPI393218:UPJ393218 UZE393218:UZF393218 VJA393218:VJB393218 VSW393218:VSX393218 WCS393218:WCT393218 WMO393218:WMP393218 WWK393218:WWL393218 AE458754:AF458754 JY458754:JZ458754 TU458754:TV458754 ADQ458754:ADR458754 ANM458754:ANN458754 AXI458754:AXJ458754 BHE458754:BHF458754 BRA458754:BRB458754 CAW458754:CAX458754 CKS458754:CKT458754 CUO458754:CUP458754 DEK458754:DEL458754 DOG458754:DOH458754 DYC458754:DYD458754 EHY458754:EHZ458754 ERU458754:ERV458754 FBQ458754:FBR458754 FLM458754:FLN458754 FVI458754:FVJ458754 GFE458754:GFF458754 GPA458754:GPB458754 GYW458754:GYX458754 HIS458754:HIT458754 HSO458754:HSP458754 ICK458754:ICL458754 IMG458754:IMH458754 IWC458754:IWD458754 JFY458754:JFZ458754 JPU458754:JPV458754 JZQ458754:JZR458754 KJM458754:KJN458754 KTI458754:KTJ458754 LDE458754:LDF458754 LNA458754:LNB458754 LWW458754:LWX458754 MGS458754:MGT458754 MQO458754:MQP458754 NAK458754:NAL458754 NKG458754:NKH458754 NUC458754:NUD458754 ODY458754:ODZ458754 ONU458754:ONV458754 OXQ458754:OXR458754 PHM458754:PHN458754 PRI458754:PRJ458754 QBE458754:QBF458754 QLA458754:QLB458754 QUW458754:QUX458754 RES458754:RET458754 ROO458754:ROP458754 RYK458754:RYL458754 SIG458754:SIH458754 SSC458754:SSD458754 TBY458754:TBZ458754 TLU458754:TLV458754 TVQ458754:TVR458754 UFM458754:UFN458754 UPI458754:UPJ458754 UZE458754:UZF458754 VJA458754:VJB458754 VSW458754:VSX458754 WCS458754:WCT458754 WMO458754:WMP458754 WWK458754:WWL458754 AE524290:AF524290 JY524290:JZ524290 TU524290:TV524290 ADQ524290:ADR524290 ANM524290:ANN524290 AXI524290:AXJ524290 BHE524290:BHF524290 BRA524290:BRB524290 CAW524290:CAX524290 CKS524290:CKT524290 CUO524290:CUP524290 DEK524290:DEL524290 DOG524290:DOH524290 DYC524290:DYD524290 EHY524290:EHZ524290 ERU524290:ERV524290 FBQ524290:FBR524290 FLM524290:FLN524290 FVI524290:FVJ524290 GFE524290:GFF524290 GPA524290:GPB524290 GYW524290:GYX524290 HIS524290:HIT524290 HSO524290:HSP524290 ICK524290:ICL524290 IMG524290:IMH524290 IWC524290:IWD524290 JFY524290:JFZ524290 JPU524290:JPV524290 JZQ524290:JZR524290 KJM524290:KJN524290 KTI524290:KTJ524290 LDE524290:LDF524290 LNA524290:LNB524290 LWW524290:LWX524290 MGS524290:MGT524290 MQO524290:MQP524290 NAK524290:NAL524290 NKG524290:NKH524290 NUC524290:NUD524290 ODY524290:ODZ524290 ONU524290:ONV524290 OXQ524290:OXR524290 PHM524290:PHN524290 PRI524290:PRJ524290 QBE524290:QBF524290 QLA524290:QLB524290 QUW524290:QUX524290 RES524290:RET524290 ROO524290:ROP524290 RYK524290:RYL524290 SIG524290:SIH524290 SSC524290:SSD524290 TBY524290:TBZ524290 TLU524290:TLV524290 TVQ524290:TVR524290 UFM524290:UFN524290 UPI524290:UPJ524290 UZE524290:UZF524290 VJA524290:VJB524290 VSW524290:VSX524290 WCS524290:WCT524290 WMO524290:WMP524290 WWK524290:WWL524290 AE589826:AF589826 JY589826:JZ589826 TU589826:TV589826 ADQ589826:ADR589826 ANM589826:ANN589826 AXI589826:AXJ589826 BHE589826:BHF589826 BRA589826:BRB589826 CAW589826:CAX589826 CKS589826:CKT589826 CUO589826:CUP589826 DEK589826:DEL589826 DOG589826:DOH589826 DYC589826:DYD589826 EHY589826:EHZ589826 ERU589826:ERV589826 FBQ589826:FBR589826 FLM589826:FLN589826 FVI589826:FVJ589826 GFE589826:GFF589826 GPA589826:GPB589826 GYW589826:GYX589826 HIS589826:HIT589826 HSO589826:HSP589826 ICK589826:ICL589826 IMG589826:IMH589826 IWC589826:IWD589826 JFY589826:JFZ589826 JPU589826:JPV589826 JZQ589826:JZR589826 KJM589826:KJN589826 KTI589826:KTJ589826 LDE589826:LDF589826 LNA589826:LNB589826 LWW589826:LWX589826 MGS589826:MGT589826 MQO589826:MQP589826 NAK589826:NAL589826 NKG589826:NKH589826 NUC589826:NUD589826 ODY589826:ODZ589826 ONU589826:ONV589826 OXQ589826:OXR589826 PHM589826:PHN589826 PRI589826:PRJ589826 QBE589826:QBF589826 QLA589826:QLB589826 QUW589826:QUX589826 RES589826:RET589826 ROO589826:ROP589826 RYK589826:RYL589826 SIG589826:SIH589826 SSC589826:SSD589826 TBY589826:TBZ589826 TLU589826:TLV589826 TVQ589826:TVR589826 UFM589826:UFN589826 UPI589826:UPJ589826 UZE589826:UZF589826 VJA589826:VJB589826 VSW589826:VSX589826 WCS589826:WCT589826 WMO589826:WMP589826 WWK589826:WWL589826 AE655362:AF655362 JY655362:JZ655362 TU655362:TV655362 ADQ655362:ADR655362 ANM655362:ANN655362 AXI655362:AXJ655362 BHE655362:BHF655362 BRA655362:BRB655362 CAW655362:CAX655362 CKS655362:CKT655362 CUO655362:CUP655362 DEK655362:DEL655362 DOG655362:DOH655362 DYC655362:DYD655362 EHY655362:EHZ655362 ERU655362:ERV655362 FBQ655362:FBR655362 FLM655362:FLN655362 FVI655362:FVJ655362 GFE655362:GFF655362 GPA655362:GPB655362 GYW655362:GYX655362 HIS655362:HIT655362 HSO655362:HSP655362 ICK655362:ICL655362 IMG655362:IMH655362 IWC655362:IWD655362 JFY655362:JFZ655362 JPU655362:JPV655362 JZQ655362:JZR655362 KJM655362:KJN655362 KTI655362:KTJ655362 LDE655362:LDF655362 LNA655362:LNB655362 LWW655362:LWX655362 MGS655362:MGT655362 MQO655362:MQP655362 NAK655362:NAL655362 NKG655362:NKH655362 NUC655362:NUD655362 ODY655362:ODZ655362 ONU655362:ONV655362 OXQ655362:OXR655362 PHM655362:PHN655362 PRI655362:PRJ655362 QBE655362:QBF655362 QLA655362:QLB655362 QUW655362:QUX655362 RES655362:RET655362 ROO655362:ROP655362 RYK655362:RYL655362 SIG655362:SIH655362 SSC655362:SSD655362 TBY655362:TBZ655362 TLU655362:TLV655362 TVQ655362:TVR655362 UFM655362:UFN655362 UPI655362:UPJ655362 UZE655362:UZF655362 VJA655362:VJB655362 VSW655362:VSX655362 WCS655362:WCT655362 WMO655362:WMP655362 WWK655362:WWL655362 AE720898:AF720898 JY720898:JZ720898 TU720898:TV720898 ADQ720898:ADR720898 ANM720898:ANN720898 AXI720898:AXJ720898 BHE720898:BHF720898 BRA720898:BRB720898 CAW720898:CAX720898 CKS720898:CKT720898 CUO720898:CUP720898 DEK720898:DEL720898 DOG720898:DOH720898 DYC720898:DYD720898 EHY720898:EHZ720898 ERU720898:ERV720898 FBQ720898:FBR720898 FLM720898:FLN720898 FVI720898:FVJ720898 GFE720898:GFF720898 GPA720898:GPB720898 GYW720898:GYX720898 HIS720898:HIT720898 HSO720898:HSP720898 ICK720898:ICL720898 IMG720898:IMH720898 IWC720898:IWD720898 JFY720898:JFZ720898 JPU720898:JPV720898 JZQ720898:JZR720898 KJM720898:KJN720898 KTI720898:KTJ720898 LDE720898:LDF720898 LNA720898:LNB720898 LWW720898:LWX720898 MGS720898:MGT720898 MQO720898:MQP720898 NAK720898:NAL720898 NKG720898:NKH720898 NUC720898:NUD720898 ODY720898:ODZ720898 ONU720898:ONV720898 OXQ720898:OXR720898 PHM720898:PHN720898 PRI720898:PRJ720898 QBE720898:QBF720898 QLA720898:QLB720898 QUW720898:QUX720898 RES720898:RET720898 ROO720898:ROP720898 RYK720898:RYL720898 SIG720898:SIH720898 SSC720898:SSD720898 TBY720898:TBZ720898 TLU720898:TLV720898 TVQ720898:TVR720898 UFM720898:UFN720898 UPI720898:UPJ720898 UZE720898:UZF720898 VJA720898:VJB720898 VSW720898:VSX720898 WCS720898:WCT720898 WMO720898:WMP720898 WWK720898:WWL720898 AE786434:AF786434 JY786434:JZ786434 TU786434:TV786434 ADQ786434:ADR786434 ANM786434:ANN786434 AXI786434:AXJ786434 BHE786434:BHF786434 BRA786434:BRB786434 CAW786434:CAX786434 CKS786434:CKT786434 CUO786434:CUP786434 DEK786434:DEL786434 DOG786434:DOH786434 DYC786434:DYD786434 EHY786434:EHZ786434 ERU786434:ERV786434 FBQ786434:FBR786434 FLM786434:FLN786434 FVI786434:FVJ786434 GFE786434:GFF786434 GPA786434:GPB786434 GYW786434:GYX786434 HIS786434:HIT786434 HSO786434:HSP786434 ICK786434:ICL786434 IMG786434:IMH786434 IWC786434:IWD786434 JFY786434:JFZ786434 JPU786434:JPV786434 JZQ786434:JZR786434 KJM786434:KJN786434 KTI786434:KTJ786434 LDE786434:LDF786434 LNA786434:LNB786434 LWW786434:LWX786434 MGS786434:MGT786434 MQO786434:MQP786434 NAK786434:NAL786434 NKG786434:NKH786434 NUC786434:NUD786434 ODY786434:ODZ786434 ONU786434:ONV786434 OXQ786434:OXR786434 PHM786434:PHN786434 PRI786434:PRJ786434 QBE786434:QBF786434 QLA786434:QLB786434 QUW786434:QUX786434 RES786434:RET786434 ROO786434:ROP786434 RYK786434:RYL786434 SIG786434:SIH786434 SSC786434:SSD786434 TBY786434:TBZ786434 TLU786434:TLV786434 TVQ786434:TVR786434 UFM786434:UFN786434 UPI786434:UPJ786434 UZE786434:UZF786434 VJA786434:VJB786434 VSW786434:VSX786434 WCS786434:WCT786434 WMO786434:WMP786434 WWK786434:WWL786434 AE851970:AF851970 JY851970:JZ851970 TU851970:TV851970 ADQ851970:ADR851970 ANM851970:ANN851970 AXI851970:AXJ851970 BHE851970:BHF851970 BRA851970:BRB851970 CAW851970:CAX851970 CKS851970:CKT851970 CUO851970:CUP851970 DEK851970:DEL851970 DOG851970:DOH851970 DYC851970:DYD851970 EHY851970:EHZ851970 ERU851970:ERV851970 FBQ851970:FBR851970 FLM851970:FLN851970 FVI851970:FVJ851970 GFE851970:GFF851970 GPA851970:GPB851970 GYW851970:GYX851970 HIS851970:HIT851970 HSO851970:HSP851970 ICK851970:ICL851970 IMG851970:IMH851970 IWC851970:IWD851970 JFY851970:JFZ851970 JPU851970:JPV851970 JZQ851970:JZR851970 KJM851970:KJN851970 KTI851970:KTJ851970 LDE851970:LDF851970 LNA851970:LNB851970 LWW851970:LWX851970 MGS851970:MGT851970 MQO851970:MQP851970 NAK851970:NAL851970 NKG851970:NKH851970 NUC851970:NUD851970 ODY851970:ODZ851970 ONU851970:ONV851970 OXQ851970:OXR851970 PHM851970:PHN851970 PRI851970:PRJ851970 QBE851970:QBF851970 QLA851970:QLB851970 QUW851970:QUX851970 RES851970:RET851970 ROO851970:ROP851970 RYK851970:RYL851970 SIG851970:SIH851970 SSC851970:SSD851970 TBY851970:TBZ851970 TLU851970:TLV851970 TVQ851970:TVR851970 UFM851970:UFN851970 UPI851970:UPJ851970 UZE851970:UZF851970 VJA851970:VJB851970 VSW851970:VSX851970 WCS851970:WCT851970 WMO851970:WMP851970 WWK851970:WWL851970 AE917506:AF917506 JY917506:JZ917506 TU917506:TV917506 ADQ917506:ADR917506 ANM917506:ANN917506 AXI917506:AXJ917506 BHE917506:BHF917506 BRA917506:BRB917506 CAW917506:CAX917506 CKS917506:CKT917506 CUO917506:CUP917506 DEK917506:DEL917506 DOG917506:DOH917506 DYC917506:DYD917506 EHY917506:EHZ917506 ERU917506:ERV917506 FBQ917506:FBR917506 FLM917506:FLN917506 FVI917506:FVJ917506 GFE917506:GFF917506 GPA917506:GPB917506 GYW917506:GYX917506 HIS917506:HIT917506 HSO917506:HSP917506 ICK917506:ICL917506 IMG917506:IMH917506 IWC917506:IWD917506 JFY917506:JFZ917506 JPU917506:JPV917506 JZQ917506:JZR917506 KJM917506:KJN917506 KTI917506:KTJ917506 LDE917506:LDF917506 LNA917506:LNB917506 LWW917506:LWX917506 MGS917506:MGT917506 MQO917506:MQP917506 NAK917506:NAL917506 NKG917506:NKH917506 NUC917506:NUD917506 ODY917506:ODZ917506 ONU917506:ONV917506 OXQ917506:OXR917506 PHM917506:PHN917506 PRI917506:PRJ917506 QBE917506:QBF917506 QLA917506:QLB917506 QUW917506:QUX917506 RES917506:RET917506 ROO917506:ROP917506 RYK917506:RYL917506 SIG917506:SIH917506 SSC917506:SSD917506 TBY917506:TBZ917506 TLU917506:TLV917506 TVQ917506:TVR917506 UFM917506:UFN917506 UPI917506:UPJ917506 UZE917506:UZF917506 VJA917506:VJB917506 VSW917506:VSX917506 WCS917506:WCT917506 WMO917506:WMP917506 WWK917506:WWL917506 AE983042:AF983042 JY983042:JZ983042 TU983042:TV983042 ADQ983042:ADR983042 ANM983042:ANN983042 AXI983042:AXJ983042 BHE983042:BHF983042 BRA983042:BRB983042 CAW983042:CAX983042 CKS983042:CKT983042 CUO983042:CUP983042 DEK983042:DEL983042 DOG983042:DOH983042 DYC983042:DYD983042 EHY983042:EHZ983042 ERU983042:ERV983042 FBQ983042:FBR983042 FLM983042:FLN983042 FVI983042:FVJ983042 GFE983042:GFF983042 GPA983042:GPB983042 GYW983042:GYX983042 HIS983042:HIT983042 HSO983042:HSP983042 ICK983042:ICL983042 IMG983042:IMH983042 IWC983042:IWD983042 JFY983042:JFZ983042 JPU983042:JPV983042 JZQ983042:JZR983042 KJM983042:KJN983042 KTI983042:KTJ983042 LDE983042:LDF983042 LNA983042:LNB983042 LWW983042:LWX983042 MGS983042:MGT983042 MQO983042:MQP983042 NAK983042:NAL983042 NKG983042:NKH983042 NUC983042:NUD983042 ODY983042:ODZ983042 ONU983042:ONV983042 OXQ983042:OXR983042 PHM983042:PHN983042 PRI983042:PRJ983042 QBE983042:QBF983042 QLA983042:QLB983042 QUW983042:QUX983042 RES983042:RET983042 ROO983042:ROP983042 RYK983042:RYL983042 SIG983042:SIH983042 SSC983042:SSD983042 TBY983042:TBZ983042 TLU983042:TLV983042 TVQ983042:TVR983042 UFM983042:UFN983042 UPI983042:UPJ983042 UZE983042:UZF983042 VJA983042:VJB983042 VSW983042:VSX983042 WCS983042:WCT983042 WMO983042:WMP983042 WWK983042:WWL983042 U33:W34 JO33:JQ34 TK33:TM34 ADG33:ADI34 ANC33:ANE34 AWY33:AXA34 BGU33:BGW34 BQQ33:BQS34 CAM33:CAO34 CKI33:CKK34 CUE33:CUG34 DEA33:DEC34 DNW33:DNY34 DXS33:DXU34 EHO33:EHQ34 ERK33:ERM34 FBG33:FBI34 FLC33:FLE34 FUY33:FVA34 GEU33:GEW34 GOQ33:GOS34 GYM33:GYO34 HII33:HIK34 HSE33:HSG34 ICA33:ICC34 ILW33:ILY34 IVS33:IVU34 JFO33:JFQ34 JPK33:JPM34 JZG33:JZI34 KJC33:KJE34 KSY33:KTA34 LCU33:LCW34 LMQ33:LMS34 LWM33:LWO34 MGI33:MGK34 MQE33:MQG34 NAA33:NAC34 NJW33:NJY34 NTS33:NTU34 ODO33:ODQ34 ONK33:ONM34 OXG33:OXI34 PHC33:PHE34 PQY33:PRA34 QAU33:QAW34 QKQ33:QKS34 QUM33:QUO34 REI33:REK34 ROE33:ROG34 RYA33:RYC34 SHW33:SHY34 SRS33:SRU34 TBO33:TBQ34 TLK33:TLM34 TVG33:TVI34 UFC33:UFE34 UOY33:UPA34 UYU33:UYW34 VIQ33:VIS34 VSM33:VSO34 WCI33:WCK34 WME33:WMG34 WWA33:WWC34 U65566:W65567 JO65566:JQ65567 TK65566:TM65567 ADG65566:ADI65567 ANC65566:ANE65567 AWY65566:AXA65567 BGU65566:BGW65567 BQQ65566:BQS65567 CAM65566:CAO65567 CKI65566:CKK65567 CUE65566:CUG65567 DEA65566:DEC65567 DNW65566:DNY65567 DXS65566:DXU65567 EHO65566:EHQ65567 ERK65566:ERM65567 FBG65566:FBI65567 FLC65566:FLE65567 FUY65566:FVA65567 GEU65566:GEW65567 GOQ65566:GOS65567 GYM65566:GYO65567 HII65566:HIK65567 HSE65566:HSG65567 ICA65566:ICC65567 ILW65566:ILY65567 IVS65566:IVU65567 JFO65566:JFQ65567 JPK65566:JPM65567 JZG65566:JZI65567 KJC65566:KJE65567 KSY65566:KTA65567 LCU65566:LCW65567 LMQ65566:LMS65567 LWM65566:LWO65567 MGI65566:MGK65567 MQE65566:MQG65567 NAA65566:NAC65567 NJW65566:NJY65567 NTS65566:NTU65567 ODO65566:ODQ65567 ONK65566:ONM65567 OXG65566:OXI65567 PHC65566:PHE65567 PQY65566:PRA65567 QAU65566:QAW65567 QKQ65566:QKS65567 QUM65566:QUO65567 REI65566:REK65567 ROE65566:ROG65567 RYA65566:RYC65567 SHW65566:SHY65567 SRS65566:SRU65567 TBO65566:TBQ65567 TLK65566:TLM65567 TVG65566:TVI65567 UFC65566:UFE65567 UOY65566:UPA65567 UYU65566:UYW65567 VIQ65566:VIS65567 VSM65566:VSO65567 WCI65566:WCK65567 WME65566:WMG65567 WWA65566:WWC65567 U131102:W131103 JO131102:JQ131103 TK131102:TM131103 ADG131102:ADI131103 ANC131102:ANE131103 AWY131102:AXA131103 BGU131102:BGW131103 BQQ131102:BQS131103 CAM131102:CAO131103 CKI131102:CKK131103 CUE131102:CUG131103 DEA131102:DEC131103 DNW131102:DNY131103 DXS131102:DXU131103 EHO131102:EHQ131103 ERK131102:ERM131103 FBG131102:FBI131103 FLC131102:FLE131103 FUY131102:FVA131103 GEU131102:GEW131103 GOQ131102:GOS131103 GYM131102:GYO131103 HII131102:HIK131103 HSE131102:HSG131103 ICA131102:ICC131103 ILW131102:ILY131103 IVS131102:IVU131103 JFO131102:JFQ131103 JPK131102:JPM131103 JZG131102:JZI131103 KJC131102:KJE131103 KSY131102:KTA131103 LCU131102:LCW131103 LMQ131102:LMS131103 LWM131102:LWO131103 MGI131102:MGK131103 MQE131102:MQG131103 NAA131102:NAC131103 NJW131102:NJY131103 NTS131102:NTU131103 ODO131102:ODQ131103 ONK131102:ONM131103 OXG131102:OXI131103 PHC131102:PHE131103 PQY131102:PRA131103 QAU131102:QAW131103 QKQ131102:QKS131103 QUM131102:QUO131103 REI131102:REK131103 ROE131102:ROG131103 RYA131102:RYC131103 SHW131102:SHY131103 SRS131102:SRU131103 TBO131102:TBQ131103 TLK131102:TLM131103 TVG131102:TVI131103 UFC131102:UFE131103 UOY131102:UPA131103 UYU131102:UYW131103 VIQ131102:VIS131103 VSM131102:VSO131103 WCI131102:WCK131103 WME131102:WMG131103 WWA131102:WWC131103 U196638:W196639 JO196638:JQ196639 TK196638:TM196639 ADG196638:ADI196639 ANC196638:ANE196639 AWY196638:AXA196639 BGU196638:BGW196639 BQQ196638:BQS196639 CAM196638:CAO196639 CKI196638:CKK196639 CUE196638:CUG196639 DEA196638:DEC196639 DNW196638:DNY196639 DXS196638:DXU196639 EHO196638:EHQ196639 ERK196638:ERM196639 FBG196638:FBI196639 FLC196638:FLE196639 FUY196638:FVA196639 GEU196638:GEW196639 GOQ196638:GOS196639 GYM196638:GYO196639 HII196638:HIK196639 HSE196638:HSG196639 ICA196638:ICC196639 ILW196638:ILY196639 IVS196638:IVU196639 JFO196638:JFQ196639 JPK196638:JPM196639 JZG196638:JZI196639 KJC196638:KJE196639 KSY196638:KTA196639 LCU196638:LCW196639 LMQ196638:LMS196639 LWM196638:LWO196639 MGI196638:MGK196639 MQE196638:MQG196639 NAA196638:NAC196639 NJW196638:NJY196639 NTS196638:NTU196639 ODO196638:ODQ196639 ONK196638:ONM196639 OXG196638:OXI196639 PHC196638:PHE196639 PQY196638:PRA196639 QAU196638:QAW196639 QKQ196638:QKS196639 QUM196638:QUO196639 REI196638:REK196639 ROE196638:ROG196639 RYA196638:RYC196639 SHW196638:SHY196639 SRS196638:SRU196639 TBO196638:TBQ196639 TLK196638:TLM196639 TVG196638:TVI196639 UFC196638:UFE196639 UOY196638:UPA196639 UYU196638:UYW196639 VIQ196638:VIS196639 VSM196638:VSO196639 WCI196638:WCK196639 WME196638:WMG196639 WWA196638:WWC196639 U262174:W262175 JO262174:JQ262175 TK262174:TM262175 ADG262174:ADI262175 ANC262174:ANE262175 AWY262174:AXA262175 BGU262174:BGW262175 BQQ262174:BQS262175 CAM262174:CAO262175 CKI262174:CKK262175 CUE262174:CUG262175 DEA262174:DEC262175 DNW262174:DNY262175 DXS262174:DXU262175 EHO262174:EHQ262175 ERK262174:ERM262175 FBG262174:FBI262175 FLC262174:FLE262175 FUY262174:FVA262175 GEU262174:GEW262175 GOQ262174:GOS262175 GYM262174:GYO262175 HII262174:HIK262175 HSE262174:HSG262175 ICA262174:ICC262175 ILW262174:ILY262175 IVS262174:IVU262175 JFO262174:JFQ262175 JPK262174:JPM262175 JZG262174:JZI262175 KJC262174:KJE262175 KSY262174:KTA262175 LCU262174:LCW262175 LMQ262174:LMS262175 LWM262174:LWO262175 MGI262174:MGK262175 MQE262174:MQG262175 NAA262174:NAC262175 NJW262174:NJY262175 NTS262174:NTU262175 ODO262174:ODQ262175 ONK262174:ONM262175 OXG262174:OXI262175 PHC262174:PHE262175 PQY262174:PRA262175 QAU262174:QAW262175 QKQ262174:QKS262175 QUM262174:QUO262175 REI262174:REK262175 ROE262174:ROG262175 RYA262174:RYC262175 SHW262174:SHY262175 SRS262174:SRU262175 TBO262174:TBQ262175 TLK262174:TLM262175 TVG262174:TVI262175 UFC262174:UFE262175 UOY262174:UPA262175 UYU262174:UYW262175 VIQ262174:VIS262175 VSM262174:VSO262175 WCI262174:WCK262175 WME262174:WMG262175 WWA262174:WWC262175 U327710:W327711 JO327710:JQ327711 TK327710:TM327711 ADG327710:ADI327711 ANC327710:ANE327711 AWY327710:AXA327711 BGU327710:BGW327711 BQQ327710:BQS327711 CAM327710:CAO327711 CKI327710:CKK327711 CUE327710:CUG327711 DEA327710:DEC327711 DNW327710:DNY327711 DXS327710:DXU327711 EHO327710:EHQ327711 ERK327710:ERM327711 FBG327710:FBI327711 FLC327710:FLE327711 FUY327710:FVA327711 GEU327710:GEW327711 GOQ327710:GOS327711 GYM327710:GYO327711 HII327710:HIK327711 HSE327710:HSG327711 ICA327710:ICC327711 ILW327710:ILY327711 IVS327710:IVU327711 JFO327710:JFQ327711 JPK327710:JPM327711 JZG327710:JZI327711 KJC327710:KJE327711 KSY327710:KTA327711 LCU327710:LCW327711 LMQ327710:LMS327711 LWM327710:LWO327711 MGI327710:MGK327711 MQE327710:MQG327711 NAA327710:NAC327711 NJW327710:NJY327711 NTS327710:NTU327711 ODO327710:ODQ327711 ONK327710:ONM327711 OXG327710:OXI327711 PHC327710:PHE327711 PQY327710:PRA327711 QAU327710:QAW327711 QKQ327710:QKS327711 QUM327710:QUO327711 REI327710:REK327711 ROE327710:ROG327711 RYA327710:RYC327711 SHW327710:SHY327711 SRS327710:SRU327711 TBO327710:TBQ327711 TLK327710:TLM327711 TVG327710:TVI327711 UFC327710:UFE327711 UOY327710:UPA327711 UYU327710:UYW327711 VIQ327710:VIS327711 VSM327710:VSO327711 WCI327710:WCK327711 WME327710:WMG327711 WWA327710:WWC327711 U393246:W393247 JO393246:JQ393247 TK393246:TM393247 ADG393246:ADI393247 ANC393246:ANE393247 AWY393246:AXA393247 BGU393246:BGW393247 BQQ393246:BQS393247 CAM393246:CAO393247 CKI393246:CKK393247 CUE393246:CUG393247 DEA393246:DEC393247 DNW393246:DNY393247 DXS393246:DXU393247 EHO393246:EHQ393247 ERK393246:ERM393247 FBG393246:FBI393247 FLC393246:FLE393247 FUY393246:FVA393247 GEU393246:GEW393247 GOQ393246:GOS393247 GYM393246:GYO393247 HII393246:HIK393247 HSE393246:HSG393247 ICA393246:ICC393247 ILW393246:ILY393247 IVS393246:IVU393247 JFO393246:JFQ393247 JPK393246:JPM393247 JZG393246:JZI393247 KJC393246:KJE393247 KSY393246:KTA393247 LCU393246:LCW393247 LMQ393246:LMS393247 LWM393246:LWO393247 MGI393246:MGK393247 MQE393246:MQG393247 NAA393246:NAC393247 NJW393246:NJY393247 NTS393246:NTU393247 ODO393246:ODQ393247 ONK393246:ONM393247 OXG393246:OXI393247 PHC393246:PHE393247 PQY393246:PRA393247 QAU393246:QAW393247 QKQ393246:QKS393247 QUM393246:QUO393247 REI393246:REK393247 ROE393246:ROG393247 RYA393246:RYC393247 SHW393246:SHY393247 SRS393246:SRU393247 TBO393246:TBQ393247 TLK393246:TLM393247 TVG393246:TVI393247 UFC393246:UFE393247 UOY393246:UPA393247 UYU393246:UYW393247 VIQ393246:VIS393247 VSM393246:VSO393247 WCI393246:WCK393247 WME393246:WMG393247 WWA393246:WWC393247 U458782:W458783 JO458782:JQ458783 TK458782:TM458783 ADG458782:ADI458783 ANC458782:ANE458783 AWY458782:AXA458783 BGU458782:BGW458783 BQQ458782:BQS458783 CAM458782:CAO458783 CKI458782:CKK458783 CUE458782:CUG458783 DEA458782:DEC458783 DNW458782:DNY458783 DXS458782:DXU458783 EHO458782:EHQ458783 ERK458782:ERM458783 FBG458782:FBI458783 FLC458782:FLE458783 FUY458782:FVA458783 GEU458782:GEW458783 GOQ458782:GOS458783 GYM458782:GYO458783 HII458782:HIK458783 HSE458782:HSG458783 ICA458782:ICC458783 ILW458782:ILY458783 IVS458782:IVU458783 JFO458782:JFQ458783 JPK458782:JPM458783 JZG458782:JZI458783 KJC458782:KJE458783 KSY458782:KTA458783 LCU458782:LCW458783 LMQ458782:LMS458783 LWM458782:LWO458783 MGI458782:MGK458783 MQE458782:MQG458783 NAA458782:NAC458783 NJW458782:NJY458783 NTS458782:NTU458783 ODO458782:ODQ458783 ONK458782:ONM458783 OXG458782:OXI458783 PHC458782:PHE458783 PQY458782:PRA458783 QAU458782:QAW458783 QKQ458782:QKS458783 QUM458782:QUO458783 REI458782:REK458783 ROE458782:ROG458783 RYA458782:RYC458783 SHW458782:SHY458783 SRS458782:SRU458783 TBO458782:TBQ458783 TLK458782:TLM458783 TVG458782:TVI458783 UFC458782:UFE458783 UOY458782:UPA458783 UYU458782:UYW458783 VIQ458782:VIS458783 VSM458782:VSO458783 WCI458782:WCK458783 WME458782:WMG458783 WWA458782:WWC458783 U524318:W524319 JO524318:JQ524319 TK524318:TM524319 ADG524318:ADI524319 ANC524318:ANE524319 AWY524318:AXA524319 BGU524318:BGW524319 BQQ524318:BQS524319 CAM524318:CAO524319 CKI524318:CKK524319 CUE524318:CUG524319 DEA524318:DEC524319 DNW524318:DNY524319 DXS524318:DXU524319 EHO524318:EHQ524319 ERK524318:ERM524319 FBG524318:FBI524319 FLC524318:FLE524319 FUY524318:FVA524319 GEU524318:GEW524319 GOQ524318:GOS524319 GYM524318:GYO524319 HII524318:HIK524319 HSE524318:HSG524319 ICA524318:ICC524319 ILW524318:ILY524319 IVS524318:IVU524319 JFO524318:JFQ524319 JPK524318:JPM524319 JZG524318:JZI524319 KJC524318:KJE524319 KSY524318:KTA524319 LCU524318:LCW524319 LMQ524318:LMS524319 LWM524318:LWO524319 MGI524318:MGK524319 MQE524318:MQG524319 NAA524318:NAC524319 NJW524318:NJY524319 NTS524318:NTU524319 ODO524318:ODQ524319 ONK524318:ONM524319 OXG524318:OXI524319 PHC524318:PHE524319 PQY524318:PRA524319 QAU524318:QAW524319 QKQ524318:QKS524319 QUM524318:QUO524319 REI524318:REK524319 ROE524318:ROG524319 RYA524318:RYC524319 SHW524318:SHY524319 SRS524318:SRU524319 TBO524318:TBQ524319 TLK524318:TLM524319 TVG524318:TVI524319 UFC524318:UFE524319 UOY524318:UPA524319 UYU524318:UYW524319 VIQ524318:VIS524319 VSM524318:VSO524319 WCI524318:WCK524319 WME524318:WMG524319 WWA524318:WWC524319 U589854:W589855 JO589854:JQ589855 TK589854:TM589855 ADG589854:ADI589855 ANC589854:ANE589855 AWY589854:AXA589855 BGU589854:BGW589855 BQQ589854:BQS589855 CAM589854:CAO589855 CKI589854:CKK589855 CUE589854:CUG589855 DEA589854:DEC589855 DNW589854:DNY589855 DXS589854:DXU589855 EHO589854:EHQ589855 ERK589854:ERM589855 FBG589854:FBI589855 FLC589854:FLE589855 FUY589854:FVA589855 GEU589854:GEW589855 GOQ589854:GOS589855 GYM589854:GYO589855 HII589854:HIK589855 HSE589854:HSG589855 ICA589854:ICC589855 ILW589854:ILY589855 IVS589854:IVU589855 JFO589854:JFQ589855 JPK589854:JPM589855 JZG589854:JZI589855 KJC589854:KJE589855 KSY589854:KTA589855 LCU589854:LCW589855 LMQ589854:LMS589855 LWM589854:LWO589855 MGI589854:MGK589855 MQE589854:MQG589855 NAA589854:NAC589855 NJW589854:NJY589855 NTS589854:NTU589855 ODO589854:ODQ589855 ONK589854:ONM589855 OXG589854:OXI589855 PHC589854:PHE589855 PQY589854:PRA589855 QAU589854:QAW589855 QKQ589854:QKS589855 QUM589854:QUO589855 REI589854:REK589855 ROE589854:ROG589855 RYA589854:RYC589855 SHW589854:SHY589855 SRS589854:SRU589855 TBO589854:TBQ589855 TLK589854:TLM589855 TVG589854:TVI589855 UFC589854:UFE589855 UOY589854:UPA589855 UYU589854:UYW589855 VIQ589854:VIS589855 VSM589854:VSO589855 WCI589854:WCK589855 WME589854:WMG589855 WWA589854:WWC589855 U655390:W655391 JO655390:JQ655391 TK655390:TM655391 ADG655390:ADI655391 ANC655390:ANE655391 AWY655390:AXA655391 BGU655390:BGW655391 BQQ655390:BQS655391 CAM655390:CAO655391 CKI655390:CKK655391 CUE655390:CUG655391 DEA655390:DEC655391 DNW655390:DNY655391 DXS655390:DXU655391 EHO655390:EHQ655391 ERK655390:ERM655391 FBG655390:FBI655391 FLC655390:FLE655391 FUY655390:FVA655391 GEU655390:GEW655391 GOQ655390:GOS655391 GYM655390:GYO655391 HII655390:HIK655391 HSE655390:HSG655391 ICA655390:ICC655391 ILW655390:ILY655391 IVS655390:IVU655391 JFO655390:JFQ655391 JPK655390:JPM655391 JZG655390:JZI655391 KJC655390:KJE655391 KSY655390:KTA655391 LCU655390:LCW655391 LMQ655390:LMS655391 LWM655390:LWO655391 MGI655390:MGK655391 MQE655390:MQG655391 NAA655390:NAC655391 NJW655390:NJY655391 NTS655390:NTU655391 ODO655390:ODQ655391 ONK655390:ONM655391 OXG655390:OXI655391 PHC655390:PHE655391 PQY655390:PRA655391 QAU655390:QAW655391 QKQ655390:QKS655391 QUM655390:QUO655391 REI655390:REK655391 ROE655390:ROG655391 RYA655390:RYC655391 SHW655390:SHY655391 SRS655390:SRU655391 TBO655390:TBQ655391 TLK655390:TLM655391 TVG655390:TVI655391 UFC655390:UFE655391 UOY655390:UPA655391 UYU655390:UYW655391 VIQ655390:VIS655391 VSM655390:VSO655391 WCI655390:WCK655391 WME655390:WMG655391 WWA655390:WWC655391 U720926:W720927 JO720926:JQ720927 TK720926:TM720927 ADG720926:ADI720927 ANC720926:ANE720927 AWY720926:AXA720927 BGU720926:BGW720927 BQQ720926:BQS720927 CAM720926:CAO720927 CKI720926:CKK720927 CUE720926:CUG720927 DEA720926:DEC720927 DNW720926:DNY720927 DXS720926:DXU720927 EHO720926:EHQ720927 ERK720926:ERM720927 FBG720926:FBI720927 FLC720926:FLE720927 FUY720926:FVA720927 GEU720926:GEW720927 GOQ720926:GOS720927 GYM720926:GYO720927 HII720926:HIK720927 HSE720926:HSG720927 ICA720926:ICC720927 ILW720926:ILY720927 IVS720926:IVU720927 JFO720926:JFQ720927 JPK720926:JPM720927 JZG720926:JZI720927 KJC720926:KJE720927 KSY720926:KTA720927 LCU720926:LCW720927 LMQ720926:LMS720927 LWM720926:LWO720927 MGI720926:MGK720927 MQE720926:MQG720927 NAA720926:NAC720927 NJW720926:NJY720927 NTS720926:NTU720927 ODO720926:ODQ720927 ONK720926:ONM720927 OXG720926:OXI720927 PHC720926:PHE720927 PQY720926:PRA720927 QAU720926:QAW720927 QKQ720926:QKS720927 QUM720926:QUO720927 REI720926:REK720927 ROE720926:ROG720927 RYA720926:RYC720927 SHW720926:SHY720927 SRS720926:SRU720927 TBO720926:TBQ720927 TLK720926:TLM720927 TVG720926:TVI720927 UFC720926:UFE720927 UOY720926:UPA720927 UYU720926:UYW720927 VIQ720926:VIS720927 VSM720926:VSO720927 WCI720926:WCK720927 WME720926:WMG720927 WWA720926:WWC720927 U786462:W786463 JO786462:JQ786463 TK786462:TM786463 ADG786462:ADI786463 ANC786462:ANE786463 AWY786462:AXA786463 BGU786462:BGW786463 BQQ786462:BQS786463 CAM786462:CAO786463 CKI786462:CKK786463 CUE786462:CUG786463 DEA786462:DEC786463 DNW786462:DNY786463 DXS786462:DXU786463 EHO786462:EHQ786463 ERK786462:ERM786463 FBG786462:FBI786463 FLC786462:FLE786463 FUY786462:FVA786463 GEU786462:GEW786463 GOQ786462:GOS786463 GYM786462:GYO786463 HII786462:HIK786463 HSE786462:HSG786463 ICA786462:ICC786463 ILW786462:ILY786463 IVS786462:IVU786463 JFO786462:JFQ786463 JPK786462:JPM786463 JZG786462:JZI786463 KJC786462:KJE786463 KSY786462:KTA786463 LCU786462:LCW786463 LMQ786462:LMS786463 LWM786462:LWO786463 MGI786462:MGK786463 MQE786462:MQG786463 NAA786462:NAC786463 NJW786462:NJY786463 NTS786462:NTU786463 ODO786462:ODQ786463 ONK786462:ONM786463 OXG786462:OXI786463 PHC786462:PHE786463 PQY786462:PRA786463 QAU786462:QAW786463 QKQ786462:QKS786463 QUM786462:QUO786463 REI786462:REK786463 ROE786462:ROG786463 RYA786462:RYC786463 SHW786462:SHY786463 SRS786462:SRU786463 TBO786462:TBQ786463 TLK786462:TLM786463 TVG786462:TVI786463 UFC786462:UFE786463 UOY786462:UPA786463 UYU786462:UYW786463 VIQ786462:VIS786463 VSM786462:VSO786463 WCI786462:WCK786463 WME786462:WMG786463 WWA786462:WWC786463 U851998:W851999 JO851998:JQ851999 TK851998:TM851999 ADG851998:ADI851999 ANC851998:ANE851999 AWY851998:AXA851999 BGU851998:BGW851999 BQQ851998:BQS851999 CAM851998:CAO851999 CKI851998:CKK851999 CUE851998:CUG851999 DEA851998:DEC851999 DNW851998:DNY851999 DXS851998:DXU851999 EHO851998:EHQ851999 ERK851998:ERM851999 FBG851998:FBI851999 FLC851998:FLE851999 FUY851998:FVA851999 GEU851998:GEW851999 GOQ851998:GOS851999 GYM851998:GYO851999 HII851998:HIK851999 HSE851998:HSG851999 ICA851998:ICC851999 ILW851998:ILY851999 IVS851998:IVU851999 JFO851998:JFQ851999 JPK851998:JPM851999 JZG851998:JZI851999 KJC851998:KJE851999 KSY851998:KTA851999 LCU851998:LCW851999 LMQ851998:LMS851999 LWM851998:LWO851999 MGI851998:MGK851999 MQE851998:MQG851999 NAA851998:NAC851999 NJW851998:NJY851999 NTS851998:NTU851999 ODO851998:ODQ851999 ONK851998:ONM851999 OXG851998:OXI851999 PHC851998:PHE851999 PQY851998:PRA851999 QAU851998:QAW851999 QKQ851998:QKS851999 QUM851998:QUO851999 REI851998:REK851999 ROE851998:ROG851999 RYA851998:RYC851999 SHW851998:SHY851999 SRS851998:SRU851999 TBO851998:TBQ851999 TLK851998:TLM851999 TVG851998:TVI851999 UFC851998:UFE851999 UOY851998:UPA851999 UYU851998:UYW851999 VIQ851998:VIS851999 VSM851998:VSO851999 WCI851998:WCK851999 WME851998:WMG851999 WWA851998:WWC851999 U917534:W917535 JO917534:JQ917535 TK917534:TM917535 ADG917534:ADI917535 ANC917534:ANE917535 AWY917534:AXA917535 BGU917534:BGW917535 BQQ917534:BQS917535 CAM917534:CAO917535 CKI917534:CKK917535 CUE917534:CUG917535 DEA917534:DEC917535 DNW917534:DNY917535 DXS917534:DXU917535 EHO917534:EHQ917535 ERK917534:ERM917535 FBG917534:FBI917535 FLC917534:FLE917535 FUY917534:FVA917535 GEU917534:GEW917535 GOQ917534:GOS917535 GYM917534:GYO917535 HII917534:HIK917535 HSE917534:HSG917535 ICA917534:ICC917535 ILW917534:ILY917535 IVS917534:IVU917535 JFO917534:JFQ917535 JPK917534:JPM917535 JZG917534:JZI917535 KJC917534:KJE917535 KSY917534:KTA917535 LCU917534:LCW917535 LMQ917534:LMS917535 LWM917534:LWO917535 MGI917534:MGK917535 MQE917534:MQG917535 NAA917534:NAC917535 NJW917534:NJY917535 NTS917534:NTU917535 ODO917534:ODQ917535 ONK917534:ONM917535 OXG917534:OXI917535 PHC917534:PHE917535 PQY917534:PRA917535 QAU917534:QAW917535 QKQ917534:QKS917535 QUM917534:QUO917535 REI917534:REK917535 ROE917534:ROG917535 RYA917534:RYC917535 SHW917534:SHY917535 SRS917534:SRU917535 TBO917534:TBQ917535 TLK917534:TLM917535 TVG917534:TVI917535 UFC917534:UFE917535 UOY917534:UPA917535 UYU917534:UYW917535 VIQ917534:VIS917535 VSM917534:VSO917535 WCI917534:WCK917535 WME917534:WMG917535 WWA917534:WWC917535 U983070:W983071 JO983070:JQ983071 TK983070:TM983071 ADG983070:ADI983071 ANC983070:ANE983071 AWY983070:AXA983071 BGU983070:BGW983071 BQQ983070:BQS983071 CAM983070:CAO983071 CKI983070:CKK983071 CUE983070:CUG983071 DEA983070:DEC983071 DNW983070:DNY983071 DXS983070:DXU983071 EHO983070:EHQ983071 ERK983070:ERM983071 FBG983070:FBI983071 FLC983070:FLE983071 FUY983070:FVA983071 GEU983070:GEW983071 GOQ983070:GOS983071 GYM983070:GYO983071 HII983070:HIK983071 HSE983070:HSG983071 ICA983070:ICC983071 ILW983070:ILY983071 IVS983070:IVU983071 JFO983070:JFQ983071 JPK983070:JPM983071 JZG983070:JZI983071 KJC983070:KJE983071 KSY983070:KTA983071 LCU983070:LCW983071 LMQ983070:LMS983071 LWM983070:LWO983071 MGI983070:MGK983071 MQE983070:MQG983071 NAA983070:NAC983071 NJW983070:NJY983071 NTS983070:NTU983071 ODO983070:ODQ983071 ONK983070:ONM983071 OXG983070:OXI983071 PHC983070:PHE983071 PQY983070:PRA983071 QAU983070:QAW983071 QKQ983070:QKS983071 QUM983070:QUO983071 REI983070:REK983071 ROE983070:ROG983071 RYA983070:RYC983071 SHW983070:SHY983071 SRS983070:SRU983071 TBO983070:TBQ983071 TLK983070:TLM983071 TVG983070:TVI983071 UFC983070:UFE983071 UOY983070:UPA983071 UYU983070:UYW983071 VIQ983070:VIS983071 VSM983070:VSO983071 WCI983070:WCK983071 WME983070:WMG983071 WWA983070:WWC983071 VSP983059:VTD983059 TT33:TV37 ADP33:ADR37 ANL33:ANN37 AXH33:AXJ37 BHD33:BHF37 BQZ33:BRB37 CAV33:CAX37 CKR33:CKT37 CUN33:CUP37 DEJ33:DEL37 DOF33:DOH37 DYB33:DYD37 EHX33:EHZ37 ERT33:ERV37 FBP33:FBR37 FLL33:FLN37 FVH33:FVJ37 GFD33:GFF37 GOZ33:GPB37 GYV33:GYX37 HIR33:HIT37 HSN33:HSP37 ICJ33:ICL37 IMF33:IMH37 IWB33:IWD37 JFX33:JFZ37 JPT33:JPV37 JZP33:JZR37 KJL33:KJN37 KTH33:KTJ37 LDD33:LDF37 LMZ33:LNB37 LWV33:LWX37 MGR33:MGT37 MQN33:MQP37 NAJ33:NAL37 NKF33:NKH37 NUB33:NUD37 ODX33:ODZ37 ONT33:ONV37 OXP33:OXR37 PHL33:PHN37 PRH33:PRJ37 QBD33:QBF37 QKZ33:QLB37 QUV33:QUX37 RER33:RET37 RON33:ROP37 RYJ33:RYL37 SIF33:SIH37 SSB33:SSD37 TBX33:TBZ37 TLT33:TLV37 TVP33:TVR37 UFL33:UFN37 UPH33:UPJ37 UZD33:UZF37 VIZ33:VJB37 VSV33:VSX37 WCR33:WCT37 WMN33:WMP37 WWJ33:WWL37 WWN35:WWO37 AD65566:AF65570 JX65566:JZ65570 TT65566:TV65570 ADP65566:ADR65570 ANL65566:ANN65570 AXH65566:AXJ65570 BHD65566:BHF65570 BQZ65566:BRB65570 CAV65566:CAX65570 CKR65566:CKT65570 CUN65566:CUP65570 DEJ65566:DEL65570 DOF65566:DOH65570 DYB65566:DYD65570 EHX65566:EHZ65570 ERT65566:ERV65570 FBP65566:FBR65570 FLL65566:FLN65570 FVH65566:FVJ65570 GFD65566:GFF65570 GOZ65566:GPB65570 GYV65566:GYX65570 HIR65566:HIT65570 HSN65566:HSP65570 ICJ65566:ICL65570 IMF65566:IMH65570 IWB65566:IWD65570 JFX65566:JFZ65570 JPT65566:JPV65570 JZP65566:JZR65570 KJL65566:KJN65570 KTH65566:KTJ65570 LDD65566:LDF65570 LMZ65566:LNB65570 LWV65566:LWX65570 MGR65566:MGT65570 MQN65566:MQP65570 NAJ65566:NAL65570 NKF65566:NKH65570 NUB65566:NUD65570 ODX65566:ODZ65570 ONT65566:ONV65570 OXP65566:OXR65570 PHL65566:PHN65570 PRH65566:PRJ65570 QBD65566:QBF65570 QKZ65566:QLB65570 QUV65566:QUX65570 RER65566:RET65570 RON65566:ROP65570 RYJ65566:RYL65570 SIF65566:SIH65570 SSB65566:SSD65570 TBX65566:TBZ65570 TLT65566:TLV65570 TVP65566:TVR65570 UFL65566:UFN65570 UPH65566:UPJ65570 UZD65566:UZF65570 VIZ65566:VJB65570 VSV65566:VSX65570 WCR65566:WCT65570 WMN65566:WMP65570 WWJ65566:WWL65570 AD131102:AF131106 JX131102:JZ131106 TT131102:TV131106 ADP131102:ADR131106 ANL131102:ANN131106 AXH131102:AXJ131106 BHD131102:BHF131106 BQZ131102:BRB131106 CAV131102:CAX131106 CKR131102:CKT131106 CUN131102:CUP131106 DEJ131102:DEL131106 DOF131102:DOH131106 DYB131102:DYD131106 EHX131102:EHZ131106 ERT131102:ERV131106 FBP131102:FBR131106 FLL131102:FLN131106 FVH131102:FVJ131106 GFD131102:GFF131106 GOZ131102:GPB131106 GYV131102:GYX131106 HIR131102:HIT131106 HSN131102:HSP131106 ICJ131102:ICL131106 IMF131102:IMH131106 IWB131102:IWD131106 JFX131102:JFZ131106 JPT131102:JPV131106 JZP131102:JZR131106 KJL131102:KJN131106 KTH131102:KTJ131106 LDD131102:LDF131106 LMZ131102:LNB131106 LWV131102:LWX131106 MGR131102:MGT131106 MQN131102:MQP131106 NAJ131102:NAL131106 NKF131102:NKH131106 NUB131102:NUD131106 ODX131102:ODZ131106 ONT131102:ONV131106 OXP131102:OXR131106 PHL131102:PHN131106 PRH131102:PRJ131106 QBD131102:QBF131106 QKZ131102:QLB131106 QUV131102:QUX131106 RER131102:RET131106 RON131102:ROP131106 RYJ131102:RYL131106 SIF131102:SIH131106 SSB131102:SSD131106 TBX131102:TBZ131106 TLT131102:TLV131106 TVP131102:TVR131106 UFL131102:UFN131106 UPH131102:UPJ131106 UZD131102:UZF131106 VIZ131102:VJB131106 VSV131102:VSX131106 WCR131102:WCT131106 WMN131102:WMP131106 WWJ131102:WWL131106 AD196638:AF196642 JX196638:JZ196642 TT196638:TV196642 ADP196638:ADR196642 ANL196638:ANN196642 AXH196638:AXJ196642 BHD196638:BHF196642 BQZ196638:BRB196642 CAV196638:CAX196642 CKR196638:CKT196642 CUN196638:CUP196642 DEJ196638:DEL196642 DOF196638:DOH196642 DYB196638:DYD196642 EHX196638:EHZ196642 ERT196638:ERV196642 FBP196638:FBR196642 FLL196638:FLN196642 FVH196638:FVJ196642 GFD196638:GFF196642 GOZ196638:GPB196642 GYV196638:GYX196642 HIR196638:HIT196642 HSN196638:HSP196642 ICJ196638:ICL196642 IMF196638:IMH196642 IWB196638:IWD196642 JFX196638:JFZ196642 JPT196638:JPV196642 JZP196638:JZR196642 KJL196638:KJN196642 KTH196638:KTJ196642 LDD196638:LDF196642 LMZ196638:LNB196642 LWV196638:LWX196642 MGR196638:MGT196642 MQN196638:MQP196642 NAJ196638:NAL196642 NKF196638:NKH196642 NUB196638:NUD196642 ODX196638:ODZ196642 ONT196638:ONV196642 OXP196638:OXR196642 PHL196638:PHN196642 PRH196638:PRJ196642 QBD196638:QBF196642 QKZ196638:QLB196642 QUV196638:QUX196642 RER196638:RET196642 RON196638:ROP196642 RYJ196638:RYL196642 SIF196638:SIH196642 SSB196638:SSD196642 TBX196638:TBZ196642 TLT196638:TLV196642 TVP196638:TVR196642 UFL196638:UFN196642 UPH196638:UPJ196642 UZD196638:UZF196642 VIZ196638:VJB196642 VSV196638:VSX196642 WCR196638:WCT196642 WMN196638:WMP196642 WWJ196638:WWL196642 AD262174:AF262178 JX262174:JZ262178 TT262174:TV262178 ADP262174:ADR262178 ANL262174:ANN262178 AXH262174:AXJ262178 BHD262174:BHF262178 BQZ262174:BRB262178 CAV262174:CAX262178 CKR262174:CKT262178 CUN262174:CUP262178 DEJ262174:DEL262178 DOF262174:DOH262178 DYB262174:DYD262178 EHX262174:EHZ262178 ERT262174:ERV262178 FBP262174:FBR262178 FLL262174:FLN262178 FVH262174:FVJ262178 GFD262174:GFF262178 GOZ262174:GPB262178 GYV262174:GYX262178 HIR262174:HIT262178 HSN262174:HSP262178 ICJ262174:ICL262178 IMF262174:IMH262178 IWB262174:IWD262178 JFX262174:JFZ262178 JPT262174:JPV262178 JZP262174:JZR262178 KJL262174:KJN262178 KTH262174:KTJ262178 LDD262174:LDF262178 LMZ262174:LNB262178 LWV262174:LWX262178 MGR262174:MGT262178 MQN262174:MQP262178 NAJ262174:NAL262178 NKF262174:NKH262178 NUB262174:NUD262178 ODX262174:ODZ262178 ONT262174:ONV262178 OXP262174:OXR262178 PHL262174:PHN262178 PRH262174:PRJ262178 QBD262174:QBF262178 QKZ262174:QLB262178 QUV262174:QUX262178 RER262174:RET262178 RON262174:ROP262178 RYJ262174:RYL262178 SIF262174:SIH262178 SSB262174:SSD262178 TBX262174:TBZ262178 TLT262174:TLV262178 TVP262174:TVR262178 UFL262174:UFN262178 UPH262174:UPJ262178 UZD262174:UZF262178 VIZ262174:VJB262178 VSV262174:VSX262178 WCR262174:WCT262178 WMN262174:WMP262178 WWJ262174:WWL262178 AD327710:AF327714 JX327710:JZ327714 TT327710:TV327714 ADP327710:ADR327714 ANL327710:ANN327714 AXH327710:AXJ327714 BHD327710:BHF327714 BQZ327710:BRB327714 CAV327710:CAX327714 CKR327710:CKT327714 CUN327710:CUP327714 DEJ327710:DEL327714 DOF327710:DOH327714 DYB327710:DYD327714 EHX327710:EHZ327714 ERT327710:ERV327714 FBP327710:FBR327714 FLL327710:FLN327714 FVH327710:FVJ327714 GFD327710:GFF327714 GOZ327710:GPB327714 GYV327710:GYX327714 HIR327710:HIT327714 HSN327710:HSP327714 ICJ327710:ICL327714 IMF327710:IMH327714 IWB327710:IWD327714 JFX327710:JFZ327714 JPT327710:JPV327714 JZP327710:JZR327714 KJL327710:KJN327714 KTH327710:KTJ327714 LDD327710:LDF327714 LMZ327710:LNB327714 LWV327710:LWX327714 MGR327710:MGT327714 MQN327710:MQP327714 NAJ327710:NAL327714 NKF327710:NKH327714 NUB327710:NUD327714 ODX327710:ODZ327714 ONT327710:ONV327714 OXP327710:OXR327714 PHL327710:PHN327714 PRH327710:PRJ327714 QBD327710:QBF327714 QKZ327710:QLB327714 QUV327710:QUX327714 RER327710:RET327714 RON327710:ROP327714 RYJ327710:RYL327714 SIF327710:SIH327714 SSB327710:SSD327714 TBX327710:TBZ327714 TLT327710:TLV327714 TVP327710:TVR327714 UFL327710:UFN327714 UPH327710:UPJ327714 UZD327710:UZF327714 VIZ327710:VJB327714 VSV327710:VSX327714 WCR327710:WCT327714 WMN327710:WMP327714 WWJ327710:WWL327714 AD393246:AF393250 JX393246:JZ393250 TT393246:TV393250 ADP393246:ADR393250 ANL393246:ANN393250 AXH393246:AXJ393250 BHD393246:BHF393250 BQZ393246:BRB393250 CAV393246:CAX393250 CKR393246:CKT393250 CUN393246:CUP393250 DEJ393246:DEL393250 DOF393246:DOH393250 DYB393246:DYD393250 EHX393246:EHZ393250 ERT393246:ERV393250 FBP393246:FBR393250 FLL393246:FLN393250 FVH393246:FVJ393250 GFD393246:GFF393250 GOZ393246:GPB393250 GYV393246:GYX393250 HIR393246:HIT393250 HSN393246:HSP393250 ICJ393246:ICL393250 IMF393246:IMH393250 IWB393246:IWD393250 JFX393246:JFZ393250 JPT393246:JPV393250 JZP393246:JZR393250 KJL393246:KJN393250 KTH393246:KTJ393250 LDD393246:LDF393250 LMZ393246:LNB393250 LWV393246:LWX393250 MGR393246:MGT393250 MQN393246:MQP393250 NAJ393246:NAL393250 NKF393246:NKH393250 NUB393246:NUD393250 ODX393246:ODZ393250 ONT393246:ONV393250 OXP393246:OXR393250 PHL393246:PHN393250 PRH393246:PRJ393250 QBD393246:QBF393250 QKZ393246:QLB393250 QUV393246:QUX393250 RER393246:RET393250 RON393246:ROP393250 RYJ393246:RYL393250 SIF393246:SIH393250 SSB393246:SSD393250 TBX393246:TBZ393250 TLT393246:TLV393250 TVP393246:TVR393250 UFL393246:UFN393250 UPH393246:UPJ393250 UZD393246:UZF393250 VIZ393246:VJB393250 VSV393246:VSX393250 WCR393246:WCT393250 WMN393246:WMP393250 WWJ393246:WWL393250 AD458782:AF458786 JX458782:JZ458786 TT458782:TV458786 ADP458782:ADR458786 ANL458782:ANN458786 AXH458782:AXJ458786 BHD458782:BHF458786 BQZ458782:BRB458786 CAV458782:CAX458786 CKR458782:CKT458786 CUN458782:CUP458786 DEJ458782:DEL458786 DOF458782:DOH458786 DYB458782:DYD458786 EHX458782:EHZ458786 ERT458782:ERV458786 FBP458782:FBR458786 FLL458782:FLN458786 FVH458782:FVJ458786 GFD458782:GFF458786 GOZ458782:GPB458786 GYV458782:GYX458786 HIR458782:HIT458786 HSN458782:HSP458786 ICJ458782:ICL458786 IMF458782:IMH458786 IWB458782:IWD458786 JFX458782:JFZ458786 JPT458782:JPV458786 JZP458782:JZR458786 KJL458782:KJN458786 KTH458782:KTJ458786 LDD458782:LDF458786 LMZ458782:LNB458786 LWV458782:LWX458786 MGR458782:MGT458786 MQN458782:MQP458786 NAJ458782:NAL458786 NKF458782:NKH458786 NUB458782:NUD458786 ODX458782:ODZ458786 ONT458782:ONV458786 OXP458782:OXR458786 PHL458782:PHN458786 PRH458782:PRJ458786 QBD458782:QBF458786 QKZ458782:QLB458786 QUV458782:QUX458786 RER458782:RET458786 RON458782:ROP458786 RYJ458782:RYL458786 SIF458782:SIH458786 SSB458782:SSD458786 TBX458782:TBZ458786 TLT458782:TLV458786 TVP458782:TVR458786 UFL458782:UFN458786 UPH458782:UPJ458786 UZD458782:UZF458786 VIZ458782:VJB458786 VSV458782:VSX458786 WCR458782:WCT458786 WMN458782:WMP458786 WWJ458782:WWL458786 AD524318:AF524322 JX524318:JZ524322 TT524318:TV524322 ADP524318:ADR524322 ANL524318:ANN524322 AXH524318:AXJ524322 BHD524318:BHF524322 BQZ524318:BRB524322 CAV524318:CAX524322 CKR524318:CKT524322 CUN524318:CUP524322 DEJ524318:DEL524322 DOF524318:DOH524322 DYB524318:DYD524322 EHX524318:EHZ524322 ERT524318:ERV524322 FBP524318:FBR524322 FLL524318:FLN524322 FVH524318:FVJ524322 GFD524318:GFF524322 GOZ524318:GPB524322 GYV524318:GYX524322 HIR524318:HIT524322 HSN524318:HSP524322 ICJ524318:ICL524322 IMF524318:IMH524322 IWB524318:IWD524322 JFX524318:JFZ524322 JPT524318:JPV524322 JZP524318:JZR524322 KJL524318:KJN524322 KTH524318:KTJ524322 LDD524318:LDF524322 LMZ524318:LNB524322 LWV524318:LWX524322 MGR524318:MGT524322 MQN524318:MQP524322 NAJ524318:NAL524322 NKF524318:NKH524322 NUB524318:NUD524322 ODX524318:ODZ524322 ONT524318:ONV524322 OXP524318:OXR524322 PHL524318:PHN524322 PRH524318:PRJ524322 QBD524318:QBF524322 QKZ524318:QLB524322 QUV524318:QUX524322 RER524318:RET524322 RON524318:ROP524322 RYJ524318:RYL524322 SIF524318:SIH524322 SSB524318:SSD524322 TBX524318:TBZ524322 TLT524318:TLV524322 TVP524318:TVR524322 UFL524318:UFN524322 UPH524318:UPJ524322 UZD524318:UZF524322 VIZ524318:VJB524322 VSV524318:VSX524322 WCR524318:WCT524322 WMN524318:WMP524322 WWJ524318:WWL524322 AD589854:AF589858 JX589854:JZ589858 TT589854:TV589858 ADP589854:ADR589858 ANL589854:ANN589858 AXH589854:AXJ589858 BHD589854:BHF589858 BQZ589854:BRB589858 CAV589854:CAX589858 CKR589854:CKT589858 CUN589854:CUP589858 DEJ589854:DEL589858 DOF589854:DOH589858 DYB589854:DYD589858 EHX589854:EHZ589858 ERT589854:ERV589858 FBP589854:FBR589858 FLL589854:FLN589858 FVH589854:FVJ589858 GFD589854:GFF589858 GOZ589854:GPB589858 GYV589854:GYX589858 HIR589854:HIT589858 HSN589854:HSP589858 ICJ589854:ICL589858 IMF589854:IMH589858 IWB589854:IWD589858 JFX589854:JFZ589858 JPT589854:JPV589858 JZP589854:JZR589858 KJL589854:KJN589858 KTH589854:KTJ589858 LDD589854:LDF589858 LMZ589854:LNB589858 LWV589854:LWX589858 MGR589854:MGT589858 MQN589854:MQP589858 NAJ589854:NAL589858 NKF589854:NKH589858 NUB589854:NUD589858 ODX589854:ODZ589858 ONT589854:ONV589858 OXP589854:OXR589858 PHL589854:PHN589858 PRH589854:PRJ589858 QBD589854:QBF589858 QKZ589854:QLB589858 QUV589854:QUX589858 RER589854:RET589858 RON589854:ROP589858 RYJ589854:RYL589858 SIF589854:SIH589858 SSB589854:SSD589858 TBX589854:TBZ589858 TLT589854:TLV589858 TVP589854:TVR589858 UFL589854:UFN589858 UPH589854:UPJ589858 UZD589854:UZF589858 VIZ589854:VJB589858 VSV589854:VSX589858 WCR589854:WCT589858 WMN589854:WMP589858 WWJ589854:WWL589858 AD655390:AF655394 JX655390:JZ655394 TT655390:TV655394 ADP655390:ADR655394 ANL655390:ANN655394 AXH655390:AXJ655394 BHD655390:BHF655394 BQZ655390:BRB655394 CAV655390:CAX655394 CKR655390:CKT655394 CUN655390:CUP655394 DEJ655390:DEL655394 DOF655390:DOH655394 DYB655390:DYD655394 EHX655390:EHZ655394 ERT655390:ERV655394 FBP655390:FBR655394 FLL655390:FLN655394 FVH655390:FVJ655394 GFD655390:GFF655394 GOZ655390:GPB655394 GYV655390:GYX655394 HIR655390:HIT655394 HSN655390:HSP655394 ICJ655390:ICL655394 IMF655390:IMH655394 IWB655390:IWD655394 JFX655390:JFZ655394 JPT655390:JPV655394 JZP655390:JZR655394 KJL655390:KJN655394 KTH655390:KTJ655394 LDD655390:LDF655394 LMZ655390:LNB655394 LWV655390:LWX655394 MGR655390:MGT655394 MQN655390:MQP655394 NAJ655390:NAL655394 NKF655390:NKH655394 NUB655390:NUD655394 ODX655390:ODZ655394 ONT655390:ONV655394 OXP655390:OXR655394 PHL655390:PHN655394 PRH655390:PRJ655394 QBD655390:QBF655394 QKZ655390:QLB655394 QUV655390:QUX655394 RER655390:RET655394 RON655390:ROP655394 RYJ655390:RYL655394 SIF655390:SIH655394 SSB655390:SSD655394 TBX655390:TBZ655394 TLT655390:TLV655394 TVP655390:TVR655394 UFL655390:UFN655394 UPH655390:UPJ655394 UZD655390:UZF655394 VIZ655390:VJB655394 VSV655390:VSX655394 WCR655390:WCT655394 WMN655390:WMP655394 WWJ655390:WWL655394 AD720926:AF720930 JX720926:JZ720930 TT720926:TV720930 ADP720926:ADR720930 ANL720926:ANN720930 AXH720926:AXJ720930 BHD720926:BHF720930 BQZ720926:BRB720930 CAV720926:CAX720930 CKR720926:CKT720930 CUN720926:CUP720930 DEJ720926:DEL720930 DOF720926:DOH720930 DYB720926:DYD720930 EHX720926:EHZ720930 ERT720926:ERV720930 FBP720926:FBR720930 FLL720926:FLN720930 FVH720926:FVJ720930 GFD720926:GFF720930 GOZ720926:GPB720930 GYV720926:GYX720930 HIR720926:HIT720930 HSN720926:HSP720930 ICJ720926:ICL720930 IMF720926:IMH720930 IWB720926:IWD720930 JFX720926:JFZ720930 JPT720926:JPV720930 JZP720926:JZR720930 KJL720926:KJN720930 KTH720926:KTJ720930 LDD720926:LDF720930 LMZ720926:LNB720930 LWV720926:LWX720930 MGR720926:MGT720930 MQN720926:MQP720930 NAJ720926:NAL720930 NKF720926:NKH720930 NUB720926:NUD720930 ODX720926:ODZ720930 ONT720926:ONV720930 OXP720926:OXR720930 PHL720926:PHN720930 PRH720926:PRJ720930 QBD720926:QBF720930 QKZ720926:QLB720930 QUV720926:QUX720930 RER720926:RET720930 RON720926:ROP720930 RYJ720926:RYL720930 SIF720926:SIH720930 SSB720926:SSD720930 TBX720926:TBZ720930 TLT720926:TLV720930 TVP720926:TVR720930 UFL720926:UFN720930 UPH720926:UPJ720930 UZD720926:UZF720930 VIZ720926:VJB720930 VSV720926:VSX720930 WCR720926:WCT720930 WMN720926:WMP720930 WWJ720926:WWL720930 AD786462:AF786466 JX786462:JZ786466 TT786462:TV786466 ADP786462:ADR786466 ANL786462:ANN786466 AXH786462:AXJ786466 BHD786462:BHF786466 BQZ786462:BRB786466 CAV786462:CAX786466 CKR786462:CKT786466 CUN786462:CUP786466 DEJ786462:DEL786466 DOF786462:DOH786466 DYB786462:DYD786466 EHX786462:EHZ786466 ERT786462:ERV786466 FBP786462:FBR786466 FLL786462:FLN786466 FVH786462:FVJ786466 GFD786462:GFF786466 GOZ786462:GPB786466 GYV786462:GYX786466 HIR786462:HIT786466 HSN786462:HSP786466 ICJ786462:ICL786466 IMF786462:IMH786466 IWB786462:IWD786466 JFX786462:JFZ786466 JPT786462:JPV786466 JZP786462:JZR786466 KJL786462:KJN786466 KTH786462:KTJ786466 LDD786462:LDF786466 LMZ786462:LNB786466 LWV786462:LWX786466 MGR786462:MGT786466 MQN786462:MQP786466 NAJ786462:NAL786466 NKF786462:NKH786466 NUB786462:NUD786466 ODX786462:ODZ786466 ONT786462:ONV786466 OXP786462:OXR786466 PHL786462:PHN786466 PRH786462:PRJ786466 QBD786462:QBF786466 QKZ786462:QLB786466 QUV786462:QUX786466 RER786462:RET786466 RON786462:ROP786466 RYJ786462:RYL786466 SIF786462:SIH786466 SSB786462:SSD786466 TBX786462:TBZ786466 TLT786462:TLV786466 TVP786462:TVR786466 UFL786462:UFN786466 UPH786462:UPJ786466 UZD786462:UZF786466 VIZ786462:VJB786466 VSV786462:VSX786466 WCR786462:WCT786466 WMN786462:WMP786466 WWJ786462:WWL786466 AD851998:AF852002 JX851998:JZ852002 TT851998:TV852002 ADP851998:ADR852002 ANL851998:ANN852002 AXH851998:AXJ852002 BHD851998:BHF852002 BQZ851998:BRB852002 CAV851998:CAX852002 CKR851998:CKT852002 CUN851998:CUP852002 DEJ851998:DEL852002 DOF851998:DOH852002 DYB851998:DYD852002 EHX851998:EHZ852002 ERT851998:ERV852002 FBP851998:FBR852002 FLL851998:FLN852002 FVH851998:FVJ852002 GFD851998:GFF852002 GOZ851998:GPB852002 GYV851998:GYX852002 HIR851998:HIT852002 HSN851998:HSP852002 ICJ851998:ICL852002 IMF851998:IMH852002 IWB851998:IWD852002 JFX851998:JFZ852002 JPT851998:JPV852002 JZP851998:JZR852002 KJL851998:KJN852002 KTH851998:KTJ852002 LDD851998:LDF852002 LMZ851998:LNB852002 LWV851998:LWX852002 MGR851998:MGT852002 MQN851998:MQP852002 NAJ851998:NAL852002 NKF851998:NKH852002 NUB851998:NUD852002 ODX851998:ODZ852002 ONT851998:ONV852002 OXP851998:OXR852002 PHL851998:PHN852002 PRH851998:PRJ852002 QBD851998:QBF852002 QKZ851998:QLB852002 QUV851998:QUX852002 RER851998:RET852002 RON851998:ROP852002 RYJ851998:RYL852002 SIF851998:SIH852002 SSB851998:SSD852002 TBX851998:TBZ852002 TLT851998:TLV852002 TVP851998:TVR852002 UFL851998:UFN852002 UPH851998:UPJ852002 UZD851998:UZF852002 VIZ851998:VJB852002 VSV851998:VSX852002 WCR851998:WCT852002 WMN851998:WMP852002 WWJ851998:WWL852002 AD917534:AF917538 JX917534:JZ917538 TT917534:TV917538 ADP917534:ADR917538 ANL917534:ANN917538 AXH917534:AXJ917538 BHD917534:BHF917538 BQZ917534:BRB917538 CAV917534:CAX917538 CKR917534:CKT917538 CUN917534:CUP917538 DEJ917534:DEL917538 DOF917534:DOH917538 DYB917534:DYD917538 EHX917534:EHZ917538 ERT917534:ERV917538 FBP917534:FBR917538 FLL917534:FLN917538 FVH917534:FVJ917538 GFD917534:GFF917538 GOZ917534:GPB917538 GYV917534:GYX917538 HIR917534:HIT917538 HSN917534:HSP917538 ICJ917534:ICL917538 IMF917534:IMH917538 IWB917534:IWD917538 JFX917534:JFZ917538 JPT917534:JPV917538 JZP917534:JZR917538 KJL917534:KJN917538 KTH917534:KTJ917538 LDD917534:LDF917538 LMZ917534:LNB917538 LWV917534:LWX917538 MGR917534:MGT917538 MQN917534:MQP917538 NAJ917534:NAL917538 NKF917534:NKH917538 NUB917534:NUD917538 ODX917534:ODZ917538 ONT917534:ONV917538 OXP917534:OXR917538 PHL917534:PHN917538 PRH917534:PRJ917538 QBD917534:QBF917538 QKZ917534:QLB917538 QUV917534:QUX917538 RER917534:RET917538 RON917534:ROP917538 RYJ917534:RYL917538 SIF917534:SIH917538 SSB917534:SSD917538 TBX917534:TBZ917538 TLT917534:TLV917538 TVP917534:TVR917538 UFL917534:UFN917538 UPH917534:UPJ917538 UZD917534:UZF917538 VIZ917534:VJB917538 VSV917534:VSX917538 WCR917534:WCT917538 WMN917534:WMP917538 WWJ917534:WWL917538 AD983070:AF983074 JX983070:JZ983074 TT983070:TV983074 ADP983070:ADR983074 ANL983070:ANN983074 AXH983070:AXJ983074 BHD983070:BHF983074 BQZ983070:BRB983074 CAV983070:CAX983074 CKR983070:CKT983074 CUN983070:CUP983074 DEJ983070:DEL983074 DOF983070:DOH983074 DYB983070:DYD983074 EHX983070:EHZ983074 ERT983070:ERV983074 FBP983070:FBR983074 FLL983070:FLN983074 FVH983070:FVJ983074 GFD983070:GFF983074 GOZ983070:GPB983074 GYV983070:GYX983074 HIR983070:HIT983074 HSN983070:HSP983074 ICJ983070:ICL983074 IMF983070:IMH983074 IWB983070:IWD983074 JFX983070:JFZ983074 JPT983070:JPV983074 JZP983070:JZR983074 KJL983070:KJN983074 KTH983070:KTJ983074 LDD983070:LDF983074 LMZ983070:LNB983074 LWV983070:LWX983074 MGR983070:MGT983074 MQN983070:MQP983074 NAJ983070:NAL983074 NKF983070:NKH983074 NUB983070:NUD983074 ODX983070:ODZ983074 ONT983070:ONV983074 OXP983070:OXR983074 PHL983070:PHN983074 PRH983070:PRJ983074 QBD983070:QBF983074 QKZ983070:QLB983074 QUV983070:QUX983074 RER983070:RET983074 RON983070:ROP983074 RYJ983070:RYL983074 SIF983070:SIH983074 SSB983070:SSD983074 TBX983070:TBZ983074 TLT983070:TLV983074 TVP983070:TVR983074 UFL983070:UFN983074 UPH983070:UPJ983074 UZD983070:UZF983074 VIZ983070:VJB983074 VSV983070:VSX983074 WCR983070:WCT983074 WMN983070:WMP983074 WWJ983070:WWL983074 O65587 JI65587 TE65587 ADA65587 AMW65587 AWS65587 BGO65587 BQK65587 CAG65587 CKC65587 CTY65587 DDU65587 DNQ65587 DXM65587 EHI65587 ERE65587 FBA65587 FKW65587 FUS65587 GEO65587 GOK65587 GYG65587 HIC65587 HRY65587 IBU65587 ILQ65587 IVM65587 JFI65587 JPE65587 JZA65587 KIW65587 KSS65587 LCO65587 LMK65587 LWG65587 MGC65587 MPY65587 MZU65587 NJQ65587 NTM65587 ODI65587 ONE65587 OXA65587 PGW65587 PQS65587 QAO65587 QKK65587 QUG65587 REC65587 RNY65587 RXU65587 SHQ65587 SRM65587 TBI65587 TLE65587 TVA65587 UEW65587 UOS65587 UYO65587 VIK65587 VSG65587 WCC65587 WLY65587 WVU65587 O131123 JI131123 TE131123 ADA131123 AMW131123 AWS131123 BGO131123 BQK131123 CAG131123 CKC131123 CTY131123 DDU131123 DNQ131123 DXM131123 EHI131123 ERE131123 FBA131123 FKW131123 FUS131123 GEO131123 GOK131123 GYG131123 HIC131123 HRY131123 IBU131123 ILQ131123 IVM131123 JFI131123 JPE131123 JZA131123 KIW131123 KSS131123 LCO131123 LMK131123 LWG131123 MGC131123 MPY131123 MZU131123 NJQ131123 NTM131123 ODI131123 ONE131123 OXA131123 PGW131123 PQS131123 QAO131123 QKK131123 QUG131123 REC131123 RNY131123 RXU131123 SHQ131123 SRM131123 TBI131123 TLE131123 TVA131123 UEW131123 UOS131123 UYO131123 VIK131123 VSG131123 WCC131123 WLY131123 WVU131123 O196659 JI196659 TE196659 ADA196659 AMW196659 AWS196659 BGO196659 BQK196659 CAG196659 CKC196659 CTY196659 DDU196659 DNQ196659 DXM196659 EHI196659 ERE196659 FBA196659 FKW196659 FUS196659 GEO196659 GOK196659 GYG196659 HIC196659 HRY196659 IBU196659 ILQ196659 IVM196659 JFI196659 JPE196659 JZA196659 KIW196659 KSS196659 LCO196659 LMK196659 LWG196659 MGC196659 MPY196659 MZU196659 NJQ196659 NTM196659 ODI196659 ONE196659 OXA196659 PGW196659 PQS196659 QAO196659 QKK196659 QUG196659 REC196659 RNY196659 RXU196659 SHQ196659 SRM196659 TBI196659 TLE196659 TVA196659 UEW196659 UOS196659 UYO196659 VIK196659 VSG196659 WCC196659 WLY196659 WVU196659 O262195 JI262195 TE262195 ADA262195 AMW262195 AWS262195 BGO262195 BQK262195 CAG262195 CKC262195 CTY262195 DDU262195 DNQ262195 DXM262195 EHI262195 ERE262195 FBA262195 FKW262195 FUS262195 GEO262195 GOK262195 GYG262195 HIC262195 HRY262195 IBU262195 ILQ262195 IVM262195 JFI262195 JPE262195 JZA262195 KIW262195 KSS262195 LCO262195 LMK262195 LWG262195 MGC262195 MPY262195 MZU262195 NJQ262195 NTM262195 ODI262195 ONE262195 OXA262195 PGW262195 PQS262195 QAO262195 QKK262195 QUG262195 REC262195 RNY262195 RXU262195 SHQ262195 SRM262195 TBI262195 TLE262195 TVA262195 UEW262195 UOS262195 UYO262195 VIK262195 VSG262195 WCC262195 WLY262195 WVU262195 O327731 JI327731 TE327731 ADA327731 AMW327731 AWS327731 BGO327731 BQK327731 CAG327731 CKC327731 CTY327731 DDU327731 DNQ327731 DXM327731 EHI327731 ERE327731 FBA327731 FKW327731 FUS327731 GEO327731 GOK327731 GYG327731 HIC327731 HRY327731 IBU327731 ILQ327731 IVM327731 JFI327731 JPE327731 JZA327731 KIW327731 KSS327731 LCO327731 LMK327731 LWG327731 MGC327731 MPY327731 MZU327731 NJQ327731 NTM327731 ODI327731 ONE327731 OXA327731 PGW327731 PQS327731 QAO327731 QKK327731 QUG327731 REC327731 RNY327731 RXU327731 SHQ327731 SRM327731 TBI327731 TLE327731 TVA327731 UEW327731 UOS327731 UYO327731 VIK327731 VSG327731 WCC327731 WLY327731 WVU327731 O393267 JI393267 TE393267 ADA393267 AMW393267 AWS393267 BGO393267 BQK393267 CAG393267 CKC393267 CTY393267 DDU393267 DNQ393267 DXM393267 EHI393267 ERE393267 FBA393267 FKW393267 FUS393267 GEO393267 GOK393267 GYG393267 HIC393267 HRY393267 IBU393267 ILQ393267 IVM393267 JFI393267 JPE393267 JZA393267 KIW393267 KSS393267 LCO393267 LMK393267 LWG393267 MGC393267 MPY393267 MZU393267 NJQ393267 NTM393267 ODI393267 ONE393267 OXA393267 PGW393267 PQS393267 QAO393267 QKK393267 QUG393267 REC393267 RNY393267 RXU393267 SHQ393267 SRM393267 TBI393267 TLE393267 TVA393267 UEW393267 UOS393267 UYO393267 VIK393267 VSG393267 WCC393267 WLY393267 WVU393267 O458803 JI458803 TE458803 ADA458803 AMW458803 AWS458803 BGO458803 BQK458803 CAG458803 CKC458803 CTY458803 DDU458803 DNQ458803 DXM458803 EHI458803 ERE458803 FBA458803 FKW458803 FUS458803 GEO458803 GOK458803 GYG458803 HIC458803 HRY458803 IBU458803 ILQ458803 IVM458803 JFI458803 JPE458803 JZA458803 KIW458803 KSS458803 LCO458803 LMK458803 LWG458803 MGC458803 MPY458803 MZU458803 NJQ458803 NTM458803 ODI458803 ONE458803 OXA458803 PGW458803 PQS458803 QAO458803 QKK458803 QUG458803 REC458803 RNY458803 RXU458803 SHQ458803 SRM458803 TBI458803 TLE458803 TVA458803 UEW458803 UOS458803 UYO458803 VIK458803 VSG458803 WCC458803 WLY458803 WVU458803 O524339 JI524339 TE524339 ADA524339 AMW524339 AWS524339 BGO524339 BQK524339 CAG524339 CKC524339 CTY524339 DDU524339 DNQ524339 DXM524339 EHI524339 ERE524339 FBA524339 FKW524339 FUS524339 GEO524339 GOK524339 GYG524339 HIC524339 HRY524339 IBU524339 ILQ524339 IVM524339 JFI524339 JPE524339 JZA524339 KIW524339 KSS524339 LCO524339 LMK524339 LWG524339 MGC524339 MPY524339 MZU524339 NJQ524339 NTM524339 ODI524339 ONE524339 OXA524339 PGW524339 PQS524339 QAO524339 QKK524339 QUG524339 REC524339 RNY524339 RXU524339 SHQ524339 SRM524339 TBI524339 TLE524339 TVA524339 UEW524339 UOS524339 UYO524339 VIK524339 VSG524339 WCC524339 WLY524339 WVU524339 O589875 JI589875 TE589875 ADA589875 AMW589875 AWS589875 BGO589875 BQK589875 CAG589875 CKC589875 CTY589875 DDU589875 DNQ589875 DXM589875 EHI589875 ERE589875 FBA589875 FKW589875 FUS589875 GEO589875 GOK589875 GYG589875 HIC589875 HRY589875 IBU589875 ILQ589875 IVM589875 JFI589875 JPE589875 JZA589875 KIW589875 KSS589875 LCO589875 LMK589875 LWG589875 MGC589875 MPY589875 MZU589875 NJQ589875 NTM589875 ODI589875 ONE589875 OXA589875 PGW589875 PQS589875 QAO589875 QKK589875 QUG589875 REC589875 RNY589875 RXU589875 SHQ589875 SRM589875 TBI589875 TLE589875 TVA589875 UEW589875 UOS589875 UYO589875 VIK589875 VSG589875 WCC589875 WLY589875 WVU589875 O655411 JI655411 TE655411 ADA655411 AMW655411 AWS655411 BGO655411 BQK655411 CAG655411 CKC655411 CTY655411 DDU655411 DNQ655411 DXM655411 EHI655411 ERE655411 FBA655411 FKW655411 FUS655411 GEO655411 GOK655411 GYG655411 HIC655411 HRY655411 IBU655411 ILQ655411 IVM655411 JFI655411 JPE655411 JZA655411 KIW655411 KSS655411 LCO655411 LMK655411 LWG655411 MGC655411 MPY655411 MZU655411 NJQ655411 NTM655411 ODI655411 ONE655411 OXA655411 PGW655411 PQS655411 QAO655411 QKK655411 QUG655411 REC655411 RNY655411 RXU655411 SHQ655411 SRM655411 TBI655411 TLE655411 TVA655411 UEW655411 UOS655411 UYO655411 VIK655411 VSG655411 WCC655411 WLY655411 WVU655411 O720947 JI720947 TE720947 ADA720947 AMW720947 AWS720947 BGO720947 BQK720947 CAG720947 CKC720947 CTY720947 DDU720947 DNQ720947 DXM720947 EHI720947 ERE720947 FBA720947 FKW720947 FUS720947 GEO720947 GOK720947 GYG720947 HIC720947 HRY720947 IBU720947 ILQ720947 IVM720947 JFI720947 JPE720947 JZA720947 KIW720947 KSS720947 LCO720947 LMK720947 LWG720947 MGC720947 MPY720947 MZU720947 NJQ720947 NTM720947 ODI720947 ONE720947 OXA720947 PGW720947 PQS720947 QAO720947 QKK720947 QUG720947 REC720947 RNY720947 RXU720947 SHQ720947 SRM720947 TBI720947 TLE720947 TVA720947 UEW720947 UOS720947 UYO720947 VIK720947 VSG720947 WCC720947 WLY720947 WVU720947 O786483 JI786483 TE786483 ADA786483 AMW786483 AWS786483 BGO786483 BQK786483 CAG786483 CKC786483 CTY786483 DDU786483 DNQ786483 DXM786483 EHI786483 ERE786483 FBA786483 FKW786483 FUS786483 GEO786483 GOK786483 GYG786483 HIC786483 HRY786483 IBU786483 ILQ786483 IVM786483 JFI786483 JPE786483 JZA786483 KIW786483 KSS786483 LCO786483 LMK786483 LWG786483 MGC786483 MPY786483 MZU786483 NJQ786483 NTM786483 ODI786483 ONE786483 OXA786483 PGW786483 PQS786483 QAO786483 QKK786483 QUG786483 REC786483 RNY786483 RXU786483 SHQ786483 SRM786483 TBI786483 TLE786483 TVA786483 UEW786483 UOS786483 UYO786483 VIK786483 VSG786483 WCC786483 WLY786483 WVU786483 O852019 JI852019 TE852019 ADA852019 AMW852019 AWS852019 BGO852019 BQK852019 CAG852019 CKC852019 CTY852019 DDU852019 DNQ852019 DXM852019 EHI852019 ERE852019 FBA852019 FKW852019 FUS852019 GEO852019 GOK852019 GYG852019 HIC852019 HRY852019 IBU852019 ILQ852019 IVM852019 JFI852019 JPE852019 JZA852019 KIW852019 KSS852019 LCO852019 LMK852019 LWG852019 MGC852019 MPY852019 MZU852019 NJQ852019 NTM852019 ODI852019 ONE852019 OXA852019 PGW852019 PQS852019 QAO852019 QKK852019 QUG852019 REC852019 RNY852019 RXU852019 SHQ852019 SRM852019 TBI852019 TLE852019 TVA852019 UEW852019 UOS852019 UYO852019 VIK852019 VSG852019 WCC852019 WLY852019 WVU852019 O917555 JI917555 TE917555 ADA917555 AMW917555 AWS917555 BGO917555 BQK917555 CAG917555 CKC917555 CTY917555 DDU917555 DNQ917555 DXM917555 EHI917555 ERE917555 FBA917555 FKW917555 FUS917555 GEO917555 GOK917555 GYG917555 HIC917555 HRY917555 IBU917555 ILQ917555 IVM917555 JFI917555 JPE917555 JZA917555 KIW917555 KSS917555 LCO917555 LMK917555 LWG917555 MGC917555 MPY917555 MZU917555 NJQ917555 NTM917555 ODI917555 ONE917555 OXA917555 PGW917555 PQS917555 QAO917555 QKK917555 QUG917555 REC917555 RNY917555 RXU917555 SHQ917555 SRM917555 TBI917555 TLE917555 TVA917555 UEW917555 UOS917555 UYO917555 VIK917555 VSG917555 WCC917555 WLY917555 WVU917555 O983091 JI983091 TE983091 ADA983091 AMW983091 AWS983091 BGO983091 BQK983091 CAG983091 CKC983091 CTY983091 DDU983091 DNQ983091 DXM983091 EHI983091 ERE983091 FBA983091 FKW983091 FUS983091 GEO983091 GOK983091 GYG983091 HIC983091 HRY983091 IBU983091 ILQ983091 IVM983091 JFI983091 JPE983091 JZA983091 KIW983091 KSS983091 LCO983091 LMK983091 LWG983091 MGC983091 MPY983091 MZU983091 NJQ983091 NTM983091 ODI983091 ONE983091 OXA983091 PGW983091 PQS983091 QAO983091 QKK983091 QUG983091 REC983091 RNY983091 RXU983091 SHQ983091 SRM983091 TBI983091 TLE983091 TVA983091 UEW983091 UOS983091 UYO983091 VIK983091 VSG983091 WCC983091 WLY983091 WVU983091 WWD983059:WWR983059 JU7:JV7 TQ7:TR7 ADM7:ADN7 ANI7:ANJ7 AXE7:AXF7 BHA7:BHB7 BQW7:BQX7 CAS7:CAT7 CKO7:CKP7 CUK7:CUL7 DEG7:DEH7 DOC7:DOD7 DXY7:DXZ7 EHU7:EHV7 ERQ7:ERR7 FBM7:FBN7 FLI7:FLJ7 FVE7:FVF7 GFA7:GFB7 GOW7:GOX7 GYS7:GYT7 HIO7:HIP7 HSK7:HSL7 ICG7:ICH7 IMC7:IMD7 IVY7:IVZ7 JFU7:JFV7 JPQ7:JPR7 JZM7:JZN7 KJI7:KJJ7 KTE7:KTF7 LDA7:LDB7 LMW7:LMX7 LWS7:LWT7 MGO7:MGP7 MQK7:MQL7 NAG7:NAH7 NKC7:NKD7 NTY7:NTZ7 ODU7:ODV7 ONQ7:ONR7 OXM7:OXN7 PHI7:PHJ7 PRE7:PRF7 QBA7:QBB7 QKW7:QKX7 QUS7:QUT7 REO7:REP7 ROK7:ROL7 RYG7:RYH7 SIC7:SID7 SRY7:SRZ7 TBU7:TBV7 TLQ7:TLR7 TVM7:TVN7 UFI7:UFJ7 UPE7:UPF7 UZA7:UZB7 VIW7:VIX7 VSS7:VST7 WCO7:WCP7 WMK7:WML7 WWG7:WWH7 AA65538:AB65538 JU65538:JV65538 TQ65538:TR65538 ADM65538:ADN65538 ANI65538:ANJ65538 AXE65538:AXF65538 BHA65538:BHB65538 BQW65538:BQX65538 CAS65538:CAT65538 CKO65538:CKP65538 CUK65538:CUL65538 DEG65538:DEH65538 DOC65538:DOD65538 DXY65538:DXZ65538 EHU65538:EHV65538 ERQ65538:ERR65538 FBM65538:FBN65538 FLI65538:FLJ65538 FVE65538:FVF65538 GFA65538:GFB65538 GOW65538:GOX65538 GYS65538:GYT65538 HIO65538:HIP65538 HSK65538:HSL65538 ICG65538:ICH65538 IMC65538:IMD65538 IVY65538:IVZ65538 JFU65538:JFV65538 JPQ65538:JPR65538 JZM65538:JZN65538 KJI65538:KJJ65538 KTE65538:KTF65538 LDA65538:LDB65538 LMW65538:LMX65538 LWS65538:LWT65538 MGO65538:MGP65538 MQK65538:MQL65538 NAG65538:NAH65538 NKC65538:NKD65538 NTY65538:NTZ65538 ODU65538:ODV65538 ONQ65538:ONR65538 OXM65538:OXN65538 PHI65538:PHJ65538 PRE65538:PRF65538 QBA65538:QBB65538 QKW65538:QKX65538 QUS65538:QUT65538 REO65538:REP65538 ROK65538:ROL65538 RYG65538:RYH65538 SIC65538:SID65538 SRY65538:SRZ65538 TBU65538:TBV65538 TLQ65538:TLR65538 TVM65538:TVN65538 UFI65538:UFJ65538 UPE65538:UPF65538 UZA65538:UZB65538 VIW65538:VIX65538 VSS65538:VST65538 WCO65538:WCP65538 WMK65538:WML65538 WWG65538:WWH65538 AA131074:AB131074 JU131074:JV131074 TQ131074:TR131074 ADM131074:ADN131074 ANI131074:ANJ131074 AXE131074:AXF131074 BHA131074:BHB131074 BQW131074:BQX131074 CAS131074:CAT131074 CKO131074:CKP131074 CUK131074:CUL131074 DEG131074:DEH131074 DOC131074:DOD131074 DXY131074:DXZ131074 EHU131074:EHV131074 ERQ131074:ERR131074 FBM131074:FBN131074 FLI131074:FLJ131074 FVE131074:FVF131074 GFA131074:GFB131074 GOW131074:GOX131074 GYS131074:GYT131074 HIO131074:HIP131074 HSK131074:HSL131074 ICG131074:ICH131074 IMC131074:IMD131074 IVY131074:IVZ131074 JFU131074:JFV131074 JPQ131074:JPR131074 JZM131074:JZN131074 KJI131074:KJJ131074 KTE131074:KTF131074 LDA131074:LDB131074 LMW131074:LMX131074 LWS131074:LWT131074 MGO131074:MGP131074 MQK131074:MQL131074 NAG131074:NAH131074 NKC131074:NKD131074 NTY131074:NTZ131074 ODU131074:ODV131074 ONQ131074:ONR131074 OXM131074:OXN131074 PHI131074:PHJ131074 PRE131074:PRF131074 QBA131074:QBB131074 QKW131074:QKX131074 QUS131074:QUT131074 REO131074:REP131074 ROK131074:ROL131074 RYG131074:RYH131074 SIC131074:SID131074 SRY131074:SRZ131074 TBU131074:TBV131074 TLQ131074:TLR131074 TVM131074:TVN131074 UFI131074:UFJ131074 UPE131074:UPF131074 UZA131074:UZB131074 VIW131074:VIX131074 VSS131074:VST131074 WCO131074:WCP131074 WMK131074:WML131074 WWG131074:WWH131074 AA196610:AB196610 JU196610:JV196610 TQ196610:TR196610 ADM196610:ADN196610 ANI196610:ANJ196610 AXE196610:AXF196610 BHA196610:BHB196610 BQW196610:BQX196610 CAS196610:CAT196610 CKO196610:CKP196610 CUK196610:CUL196610 DEG196610:DEH196610 DOC196610:DOD196610 DXY196610:DXZ196610 EHU196610:EHV196610 ERQ196610:ERR196610 FBM196610:FBN196610 FLI196610:FLJ196610 FVE196610:FVF196610 GFA196610:GFB196610 GOW196610:GOX196610 GYS196610:GYT196610 HIO196610:HIP196610 HSK196610:HSL196610 ICG196610:ICH196610 IMC196610:IMD196610 IVY196610:IVZ196610 JFU196610:JFV196610 JPQ196610:JPR196610 JZM196610:JZN196610 KJI196610:KJJ196610 KTE196610:KTF196610 LDA196610:LDB196610 LMW196610:LMX196610 LWS196610:LWT196610 MGO196610:MGP196610 MQK196610:MQL196610 NAG196610:NAH196610 NKC196610:NKD196610 NTY196610:NTZ196610 ODU196610:ODV196610 ONQ196610:ONR196610 OXM196610:OXN196610 PHI196610:PHJ196610 PRE196610:PRF196610 QBA196610:QBB196610 QKW196610:QKX196610 QUS196610:QUT196610 REO196610:REP196610 ROK196610:ROL196610 RYG196610:RYH196610 SIC196610:SID196610 SRY196610:SRZ196610 TBU196610:TBV196610 TLQ196610:TLR196610 TVM196610:TVN196610 UFI196610:UFJ196610 UPE196610:UPF196610 UZA196610:UZB196610 VIW196610:VIX196610 VSS196610:VST196610 WCO196610:WCP196610 WMK196610:WML196610 WWG196610:WWH196610 AA262146:AB262146 JU262146:JV262146 TQ262146:TR262146 ADM262146:ADN262146 ANI262146:ANJ262146 AXE262146:AXF262146 BHA262146:BHB262146 BQW262146:BQX262146 CAS262146:CAT262146 CKO262146:CKP262146 CUK262146:CUL262146 DEG262146:DEH262146 DOC262146:DOD262146 DXY262146:DXZ262146 EHU262146:EHV262146 ERQ262146:ERR262146 FBM262146:FBN262146 FLI262146:FLJ262146 FVE262146:FVF262146 GFA262146:GFB262146 GOW262146:GOX262146 GYS262146:GYT262146 HIO262146:HIP262146 HSK262146:HSL262146 ICG262146:ICH262146 IMC262146:IMD262146 IVY262146:IVZ262146 JFU262146:JFV262146 JPQ262146:JPR262146 JZM262146:JZN262146 KJI262146:KJJ262146 KTE262146:KTF262146 LDA262146:LDB262146 LMW262146:LMX262146 LWS262146:LWT262146 MGO262146:MGP262146 MQK262146:MQL262146 NAG262146:NAH262146 NKC262146:NKD262146 NTY262146:NTZ262146 ODU262146:ODV262146 ONQ262146:ONR262146 OXM262146:OXN262146 PHI262146:PHJ262146 PRE262146:PRF262146 QBA262146:QBB262146 QKW262146:QKX262146 QUS262146:QUT262146 REO262146:REP262146 ROK262146:ROL262146 RYG262146:RYH262146 SIC262146:SID262146 SRY262146:SRZ262146 TBU262146:TBV262146 TLQ262146:TLR262146 TVM262146:TVN262146 UFI262146:UFJ262146 UPE262146:UPF262146 UZA262146:UZB262146 VIW262146:VIX262146 VSS262146:VST262146 WCO262146:WCP262146 WMK262146:WML262146 WWG262146:WWH262146 AA327682:AB327682 JU327682:JV327682 TQ327682:TR327682 ADM327682:ADN327682 ANI327682:ANJ327682 AXE327682:AXF327682 BHA327682:BHB327682 BQW327682:BQX327682 CAS327682:CAT327682 CKO327682:CKP327682 CUK327682:CUL327682 DEG327682:DEH327682 DOC327682:DOD327682 DXY327682:DXZ327682 EHU327682:EHV327682 ERQ327682:ERR327682 FBM327682:FBN327682 FLI327682:FLJ327682 FVE327682:FVF327682 GFA327682:GFB327682 GOW327682:GOX327682 GYS327682:GYT327682 HIO327682:HIP327682 HSK327682:HSL327682 ICG327682:ICH327682 IMC327682:IMD327682 IVY327682:IVZ327682 JFU327682:JFV327682 JPQ327682:JPR327682 JZM327682:JZN327682 KJI327682:KJJ327682 KTE327682:KTF327682 LDA327682:LDB327682 LMW327682:LMX327682 LWS327682:LWT327682 MGO327682:MGP327682 MQK327682:MQL327682 NAG327682:NAH327682 NKC327682:NKD327682 NTY327682:NTZ327682 ODU327682:ODV327682 ONQ327682:ONR327682 OXM327682:OXN327682 PHI327682:PHJ327682 PRE327682:PRF327682 QBA327682:QBB327682 QKW327682:QKX327682 QUS327682:QUT327682 REO327682:REP327682 ROK327682:ROL327682 RYG327682:RYH327682 SIC327682:SID327682 SRY327682:SRZ327682 TBU327682:TBV327682 TLQ327682:TLR327682 TVM327682:TVN327682 UFI327682:UFJ327682 UPE327682:UPF327682 UZA327682:UZB327682 VIW327682:VIX327682 VSS327682:VST327682 WCO327682:WCP327682 WMK327682:WML327682 WWG327682:WWH327682 AA393218:AB393218 JU393218:JV393218 TQ393218:TR393218 ADM393218:ADN393218 ANI393218:ANJ393218 AXE393218:AXF393218 BHA393218:BHB393218 BQW393218:BQX393218 CAS393218:CAT393218 CKO393218:CKP393218 CUK393218:CUL393218 DEG393218:DEH393218 DOC393218:DOD393218 DXY393218:DXZ393218 EHU393218:EHV393218 ERQ393218:ERR393218 FBM393218:FBN393218 FLI393218:FLJ393218 FVE393218:FVF393218 GFA393218:GFB393218 GOW393218:GOX393218 GYS393218:GYT393218 HIO393218:HIP393218 HSK393218:HSL393218 ICG393218:ICH393218 IMC393218:IMD393218 IVY393218:IVZ393218 JFU393218:JFV393218 JPQ393218:JPR393218 JZM393218:JZN393218 KJI393218:KJJ393218 KTE393218:KTF393218 LDA393218:LDB393218 LMW393218:LMX393218 LWS393218:LWT393218 MGO393218:MGP393218 MQK393218:MQL393218 NAG393218:NAH393218 NKC393218:NKD393218 NTY393218:NTZ393218 ODU393218:ODV393218 ONQ393218:ONR393218 OXM393218:OXN393218 PHI393218:PHJ393218 PRE393218:PRF393218 QBA393218:QBB393218 QKW393218:QKX393218 QUS393218:QUT393218 REO393218:REP393218 ROK393218:ROL393218 RYG393218:RYH393218 SIC393218:SID393218 SRY393218:SRZ393218 TBU393218:TBV393218 TLQ393218:TLR393218 TVM393218:TVN393218 UFI393218:UFJ393218 UPE393218:UPF393218 UZA393218:UZB393218 VIW393218:VIX393218 VSS393218:VST393218 WCO393218:WCP393218 WMK393218:WML393218 WWG393218:WWH393218 AA458754:AB458754 JU458754:JV458754 TQ458754:TR458754 ADM458754:ADN458754 ANI458754:ANJ458754 AXE458754:AXF458754 BHA458754:BHB458754 BQW458754:BQX458754 CAS458754:CAT458754 CKO458754:CKP458754 CUK458754:CUL458754 DEG458754:DEH458754 DOC458754:DOD458754 DXY458754:DXZ458754 EHU458754:EHV458754 ERQ458754:ERR458754 FBM458754:FBN458754 FLI458754:FLJ458754 FVE458754:FVF458754 GFA458754:GFB458754 GOW458754:GOX458754 GYS458754:GYT458754 HIO458754:HIP458754 HSK458754:HSL458754 ICG458754:ICH458754 IMC458754:IMD458754 IVY458754:IVZ458754 JFU458754:JFV458754 JPQ458754:JPR458754 JZM458754:JZN458754 KJI458754:KJJ458754 KTE458754:KTF458754 LDA458754:LDB458754 LMW458754:LMX458754 LWS458754:LWT458754 MGO458754:MGP458754 MQK458754:MQL458754 NAG458754:NAH458754 NKC458754:NKD458754 NTY458754:NTZ458754 ODU458754:ODV458754 ONQ458754:ONR458754 OXM458754:OXN458754 PHI458754:PHJ458754 PRE458754:PRF458754 QBA458754:QBB458754 QKW458754:QKX458754 QUS458754:QUT458754 REO458754:REP458754 ROK458754:ROL458754 RYG458754:RYH458754 SIC458754:SID458754 SRY458754:SRZ458754 TBU458754:TBV458754 TLQ458754:TLR458754 TVM458754:TVN458754 UFI458754:UFJ458754 UPE458754:UPF458754 UZA458754:UZB458754 VIW458754:VIX458754 VSS458754:VST458754 WCO458754:WCP458754 WMK458754:WML458754 WWG458754:WWH458754 AA524290:AB524290 JU524290:JV524290 TQ524290:TR524290 ADM524290:ADN524290 ANI524290:ANJ524290 AXE524290:AXF524290 BHA524290:BHB524290 BQW524290:BQX524290 CAS524290:CAT524290 CKO524290:CKP524290 CUK524290:CUL524290 DEG524290:DEH524290 DOC524290:DOD524290 DXY524290:DXZ524290 EHU524290:EHV524290 ERQ524290:ERR524290 FBM524290:FBN524290 FLI524290:FLJ524290 FVE524290:FVF524290 GFA524290:GFB524290 GOW524290:GOX524290 GYS524290:GYT524290 HIO524290:HIP524290 HSK524290:HSL524290 ICG524290:ICH524290 IMC524290:IMD524290 IVY524290:IVZ524290 JFU524290:JFV524290 JPQ524290:JPR524290 JZM524290:JZN524290 KJI524290:KJJ524290 KTE524290:KTF524290 LDA524290:LDB524290 LMW524290:LMX524290 LWS524290:LWT524290 MGO524290:MGP524290 MQK524290:MQL524290 NAG524290:NAH524290 NKC524290:NKD524290 NTY524290:NTZ524290 ODU524290:ODV524290 ONQ524290:ONR524290 OXM524290:OXN524290 PHI524290:PHJ524290 PRE524290:PRF524290 QBA524290:QBB524290 QKW524290:QKX524290 QUS524290:QUT524290 REO524290:REP524290 ROK524290:ROL524290 RYG524290:RYH524290 SIC524290:SID524290 SRY524290:SRZ524290 TBU524290:TBV524290 TLQ524290:TLR524290 TVM524290:TVN524290 UFI524290:UFJ524290 UPE524290:UPF524290 UZA524290:UZB524290 VIW524290:VIX524290 VSS524290:VST524290 WCO524290:WCP524290 WMK524290:WML524290 WWG524290:WWH524290 AA589826:AB589826 JU589826:JV589826 TQ589826:TR589826 ADM589826:ADN589826 ANI589826:ANJ589826 AXE589826:AXF589826 BHA589826:BHB589826 BQW589826:BQX589826 CAS589826:CAT589826 CKO589826:CKP589826 CUK589826:CUL589826 DEG589826:DEH589826 DOC589826:DOD589826 DXY589826:DXZ589826 EHU589826:EHV589826 ERQ589826:ERR589826 FBM589826:FBN589826 FLI589826:FLJ589826 FVE589826:FVF589826 GFA589826:GFB589826 GOW589826:GOX589826 GYS589826:GYT589826 HIO589826:HIP589826 HSK589826:HSL589826 ICG589826:ICH589826 IMC589826:IMD589826 IVY589826:IVZ589826 JFU589826:JFV589826 JPQ589826:JPR589826 JZM589826:JZN589826 KJI589826:KJJ589826 KTE589826:KTF589826 LDA589826:LDB589826 LMW589826:LMX589826 LWS589826:LWT589826 MGO589826:MGP589826 MQK589826:MQL589826 NAG589826:NAH589826 NKC589826:NKD589826 NTY589826:NTZ589826 ODU589826:ODV589826 ONQ589826:ONR589826 OXM589826:OXN589826 PHI589826:PHJ589826 PRE589826:PRF589826 QBA589826:QBB589826 QKW589826:QKX589826 QUS589826:QUT589826 REO589826:REP589826 ROK589826:ROL589826 RYG589826:RYH589826 SIC589826:SID589826 SRY589826:SRZ589826 TBU589826:TBV589826 TLQ589826:TLR589826 TVM589826:TVN589826 UFI589826:UFJ589826 UPE589826:UPF589826 UZA589826:UZB589826 VIW589826:VIX589826 VSS589826:VST589826 WCO589826:WCP589826 WMK589826:WML589826 WWG589826:WWH589826 AA655362:AB655362 JU655362:JV655362 TQ655362:TR655362 ADM655362:ADN655362 ANI655362:ANJ655362 AXE655362:AXF655362 BHA655362:BHB655362 BQW655362:BQX655362 CAS655362:CAT655362 CKO655362:CKP655362 CUK655362:CUL655362 DEG655362:DEH655362 DOC655362:DOD655362 DXY655362:DXZ655362 EHU655362:EHV655362 ERQ655362:ERR655362 FBM655362:FBN655362 FLI655362:FLJ655362 FVE655362:FVF655362 GFA655362:GFB655362 GOW655362:GOX655362 GYS655362:GYT655362 HIO655362:HIP655362 HSK655362:HSL655362 ICG655362:ICH655362 IMC655362:IMD655362 IVY655362:IVZ655362 JFU655362:JFV655362 JPQ655362:JPR655362 JZM655362:JZN655362 KJI655362:KJJ655362 KTE655362:KTF655362 LDA655362:LDB655362 LMW655362:LMX655362 LWS655362:LWT655362 MGO655362:MGP655362 MQK655362:MQL655362 NAG655362:NAH655362 NKC655362:NKD655362 NTY655362:NTZ655362 ODU655362:ODV655362 ONQ655362:ONR655362 OXM655362:OXN655362 PHI655362:PHJ655362 PRE655362:PRF655362 QBA655362:QBB655362 QKW655362:QKX655362 QUS655362:QUT655362 REO655362:REP655362 ROK655362:ROL655362 RYG655362:RYH655362 SIC655362:SID655362 SRY655362:SRZ655362 TBU655362:TBV655362 TLQ655362:TLR655362 TVM655362:TVN655362 UFI655362:UFJ655362 UPE655362:UPF655362 UZA655362:UZB655362 VIW655362:VIX655362 VSS655362:VST655362 WCO655362:WCP655362 WMK655362:WML655362 WWG655362:WWH655362 AA720898:AB720898 JU720898:JV720898 TQ720898:TR720898 ADM720898:ADN720898 ANI720898:ANJ720898 AXE720898:AXF720898 BHA720898:BHB720898 BQW720898:BQX720898 CAS720898:CAT720898 CKO720898:CKP720898 CUK720898:CUL720898 DEG720898:DEH720898 DOC720898:DOD720898 DXY720898:DXZ720898 EHU720898:EHV720898 ERQ720898:ERR720898 FBM720898:FBN720898 FLI720898:FLJ720898 FVE720898:FVF720898 GFA720898:GFB720898 GOW720898:GOX720898 GYS720898:GYT720898 HIO720898:HIP720898 HSK720898:HSL720898 ICG720898:ICH720898 IMC720898:IMD720898 IVY720898:IVZ720898 JFU720898:JFV720898 JPQ720898:JPR720898 JZM720898:JZN720898 KJI720898:KJJ720898 KTE720898:KTF720898 LDA720898:LDB720898 LMW720898:LMX720898 LWS720898:LWT720898 MGO720898:MGP720898 MQK720898:MQL720898 NAG720898:NAH720898 NKC720898:NKD720898 NTY720898:NTZ720898 ODU720898:ODV720898 ONQ720898:ONR720898 OXM720898:OXN720898 PHI720898:PHJ720898 PRE720898:PRF720898 QBA720898:QBB720898 QKW720898:QKX720898 QUS720898:QUT720898 REO720898:REP720898 ROK720898:ROL720898 RYG720898:RYH720898 SIC720898:SID720898 SRY720898:SRZ720898 TBU720898:TBV720898 TLQ720898:TLR720898 TVM720898:TVN720898 UFI720898:UFJ720898 UPE720898:UPF720898 UZA720898:UZB720898 VIW720898:VIX720898 VSS720898:VST720898 WCO720898:WCP720898 WMK720898:WML720898 WWG720898:WWH720898 AA786434:AB786434 JU786434:JV786434 TQ786434:TR786434 ADM786434:ADN786434 ANI786434:ANJ786434 AXE786434:AXF786434 BHA786434:BHB786434 BQW786434:BQX786434 CAS786434:CAT786434 CKO786434:CKP786434 CUK786434:CUL786434 DEG786434:DEH786434 DOC786434:DOD786434 DXY786434:DXZ786434 EHU786434:EHV786434 ERQ786434:ERR786434 FBM786434:FBN786434 FLI786434:FLJ786434 FVE786434:FVF786434 GFA786434:GFB786434 GOW786434:GOX786434 GYS786434:GYT786434 HIO786434:HIP786434 HSK786434:HSL786434 ICG786434:ICH786434 IMC786434:IMD786434 IVY786434:IVZ786434 JFU786434:JFV786434 JPQ786434:JPR786434 JZM786434:JZN786434 KJI786434:KJJ786434 KTE786434:KTF786434 LDA786434:LDB786434 LMW786434:LMX786434 LWS786434:LWT786434 MGO786434:MGP786434 MQK786434:MQL786434 NAG786434:NAH786434 NKC786434:NKD786434 NTY786434:NTZ786434 ODU786434:ODV786434 ONQ786434:ONR786434 OXM786434:OXN786434 PHI786434:PHJ786434 PRE786434:PRF786434 QBA786434:QBB786434 QKW786434:QKX786434 QUS786434:QUT786434 REO786434:REP786434 ROK786434:ROL786434 RYG786434:RYH786434 SIC786434:SID786434 SRY786434:SRZ786434 TBU786434:TBV786434 TLQ786434:TLR786434 TVM786434:TVN786434 UFI786434:UFJ786434 UPE786434:UPF786434 UZA786434:UZB786434 VIW786434:VIX786434 VSS786434:VST786434 WCO786434:WCP786434 WMK786434:WML786434 WWG786434:WWH786434 AA851970:AB851970 JU851970:JV851970 TQ851970:TR851970 ADM851970:ADN851970 ANI851970:ANJ851970 AXE851970:AXF851970 BHA851970:BHB851970 BQW851970:BQX851970 CAS851970:CAT851970 CKO851970:CKP851970 CUK851970:CUL851970 DEG851970:DEH851970 DOC851970:DOD851970 DXY851970:DXZ851970 EHU851970:EHV851970 ERQ851970:ERR851970 FBM851970:FBN851970 FLI851970:FLJ851970 FVE851970:FVF851970 GFA851970:GFB851970 GOW851970:GOX851970 GYS851970:GYT851970 HIO851970:HIP851970 HSK851970:HSL851970 ICG851970:ICH851970 IMC851970:IMD851970 IVY851970:IVZ851970 JFU851970:JFV851970 JPQ851970:JPR851970 JZM851970:JZN851970 KJI851970:KJJ851970 KTE851970:KTF851970 LDA851970:LDB851970 LMW851970:LMX851970 LWS851970:LWT851970 MGO851970:MGP851970 MQK851970:MQL851970 NAG851970:NAH851970 NKC851970:NKD851970 NTY851970:NTZ851970 ODU851970:ODV851970 ONQ851970:ONR851970 OXM851970:OXN851970 PHI851970:PHJ851970 PRE851970:PRF851970 QBA851970:QBB851970 QKW851970:QKX851970 QUS851970:QUT851970 REO851970:REP851970 ROK851970:ROL851970 RYG851970:RYH851970 SIC851970:SID851970 SRY851970:SRZ851970 TBU851970:TBV851970 TLQ851970:TLR851970 TVM851970:TVN851970 UFI851970:UFJ851970 UPE851970:UPF851970 UZA851970:UZB851970 VIW851970:VIX851970 VSS851970:VST851970 WCO851970:WCP851970 WMK851970:WML851970 WWG851970:WWH851970 AA917506:AB917506 JU917506:JV917506 TQ917506:TR917506 ADM917506:ADN917506 ANI917506:ANJ917506 AXE917506:AXF917506 BHA917506:BHB917506 BQW917506:BQX917506 CAS917506:CAT917506 CKO917506:CKP917506 CUK917506:CUL917506 DEG917506:DEH917506 DOC917506:DOD917506 DXY917506:DXZ917506 EHU917506:EHV917506 ERQ917506:ERR917506 FBM917506:FBN917506 FLI917506:FLJ917506 FVE917506:FVF917506 GFA917506:GFB917506 GOW917506:GOX917506 GYS917506:GYT917506 HIO917506:HIP917506 HSK917506:HSL917506 ICG917506:ICH917506 IMC917506:IMD917506 IVY917506:IVZ917506 JFU917506:JFV917506 JPQ917506:JPR917506 JZM917506:JZN917506 KJI917506:KJJ917506 KTE917506:KTF917506 LDA917506:LDB917506 LMW917506:LMX917506 LWS917506:LWT917506 MGO917506:MGP917506 MQK917506:MQL917506 NAG917506:NAH917506 NKC917506:NKD917506 NTY917506:NTZ917506 ODU917506:ODV917506 ONQ917506:ONR917506 OXM917506:OXN917506 PHI917506:PHJ917506 PRE917506:PRF917506 QBA917506:QBB917506 QKW917506:QKX917506 QUS917506:QUT917506 REO917506:REP917506 ROK917506:ROL917506 RYG917506:RYH917506 SIC917506:SID917506 SRY917506:SRZ917506 TBU917506:TBV917506 TLQ917506:TLR917506 TVM917506:TVN917506 UFI917506:UFJ917506 UPE917506:UPF917506 UZA917506:UZB917506 VIW917506:VIX917506 VSS917506:VST917506 WCO917506:WCP917506 WMK917506:WML917506 WWG917506:WWH917506 AA983042:AB983042 JU983042:JV983042 TQ983042:TR983042 ADM983042:ADN983042 ANI983042:ANJ983042 AXE983042:AXF983042 BHA983042:BHB983042 BQW983042:BQX983042 CAS983042:CAT983042 CKO983042:CKP983042 CUK983042:CUL983042 DEG983042:DEH983042 DOC983042:DOD983042 DXY983042:DXZ983042 EHU983042:EHV983042 ERQ983042:ERR983042 FBM983042:FBN983042 FLI983042:FLJ983042 FVE983042:FVF983042 GFA983042:GFB983042 GOW983042:GOX983042 GYS983042:GYT983042 HIO983042:HIP983042 HSK983042:HSL983042 ICG983042:ICH983042 IMC983042:IMD983042 IVY983042:IVZ983042 JFU983042:JFV983042 JPQ983042:JPR983042 JZM983042:JZN983042 KJI983042:KJJ983042 KTE983042:KTF983042 LDA983042:LDB983042 LMW983042:LMX983042 LWS983042:LWT983042 MGO983042:MGP983042 MQK983042:MQL983042 NAG983042:NAH983042 NKC983042:NKD983042 NTY983042:NTZ983042 ODU983042:ODV983042 ONQ983042:ONR983042 OXM983042:OXN983042 PHI983042:PHJ983042 PRE983042:PRF983042 QBA983042:QBB983042 QKW983042:QKX983042 QUS983042:QUT983042 REO983042:REP983042 ROK983042:ROL983042 RYG983042:RYH983042 SIC983042:SID983042 SRY983042:SRZ983042 TBU983042:TBV983042 TLQ983042:TLR983042 TVM983042:TVN983042 UFI983042:UFJ983042 UPE983042:UPF983042 UZA983042:UZB983042 VIW983042:VIX983042 VSS983042:VST983042 WCO983042:WCP983042 WMK983042:WML983042 WWG983042:WWH983042 W65550 JQ65550 TM65550 ADI65550 ANE65550 AXA65550 BGW65550 BQS65550 CAO65550 CKK65550 CUG65550 DEC65550 DNY65550 DXU65550 EHQ65550 ERM65550 FBI65550 FLE65550 FVA65550 GEW65550 GOS65550 GYO65550 HIK65550 HSG65550 ICC65550 ILY65550 IVU65550 JFQ65550 JPM65550 JZI65550 KJE65550 KTA65550 LCW65550 LMS65550 LWO65550 MGK65550 MQG65550 NAC65550 NJY65550 NTU65550 ODQ65550 ONM65550 OXI65550 PHE65550 PRA65550 QAW65550 QKS65550 QUO65550 REK65550 ROG65550 RYC65550 SHY65550 SRU65550 TBQ65550 TLM65550 TVI65550 UFE65550 UPA65550 UYW65550 VIS65550 VSO65550 WCK65550 WMG65550 WWC65550 W131086 JQ131086 TM131086 ADI131086 ANE131086 AXA131086 BGW131086 BQS131086 CAO131086 CKK131086 CUG131086 DEC131086 DNY131086 DXU131086 EHQ131086 ERM131086 FBI131086 FLE131086 FVA131086 GEW131086 GOS131086 GYO131086 HIK131086 HSG131086 ICC131086 ILY131086 IVU131086 JFQ131086 JPM131086 JZI131086 KJE131086 KTA131086 LCW131086 LMS131086 LWO131086 MGK131086 MQG131086 NAC131086 NJY131086 NTU131086 ODQ131086 ONM131086 OXI131086 PHE131086 PRA131086 QAW131086 QKS131086 QUO131086 REK131086 ROG131086 RYC131086 SHY131086 SRU131086 TBQ131086 TLM131086 TVI131086 UFE131086 UPA131086 UYW131086 VIS131086 VSO131086 WCK131086 WMG131086 WWC131086 W196622 JQ196622 TM196622 ADI196622 ANE196622 AXA196622 BGW196622 BQS196622 CAO196622 CKK196622 CUG196622 DEC196622 DNY196622 DXU196622 EHQ196622 ERM196622 FBI196622 FLE196622 FVA196622 GEW196622 GOS196622 GYO196622 HIK196622 HSG196622 ICC196622 ILY196622 IVU196622 JFQ196622 JPM196622 JZI196622 KJE196622 KTA196622 LCW196622 LMS196622 LWO196622 MGK196622 MQG196622 NAC196622 NJY196622 NTU196622 ODQ196622 ONM196622 OXI196622 PHE196622 PRA196622 QAW196622 QKS196622 QUO196622 REK196622 ROG196622 RYC196622 SHY196622 SRU196622 TBQ196622 TLM196622 TVI196622 UFE196622 UPA196622 UYW196622 VIS196622 VSO196622 WCK196622 WMG196622 WWC196622 W262158 JQ262158 TM262158 ADI262158 ANE262158 AXA262158 BGW262158 BQS262158 CAO262158 CKK262158 CUG262158 DEC262158 DNY262158 DXU262158 EHQ262158 ERM262158 FBI262158 FLE262158 FVA262158 GEW262158 GOS262158 GYO262158 HIK262158 HSG262158 ICC262158 ILY262158 IVU262158 JFQ262158 JPM262158 JZI262158 KJE262158 KTA262158 LCW262158 LMS262158 LWO262158 MGK262158 MQG262158 NAC262158 NJY262158 NTU262158 ODQ262158 ONM262158 OXI262158 PHE262158 PRA262158 QAW262158 QKS262158 QUO262158 REK262158 ROG262158 RYC262158 SHY262158 SRU262158 TBQ262158 TLM262158 TVI262158 UFE262158 UPA262158 UYW262158 VIS262158 VSO262158 WCK262158 WMG262158 WWC262158 W327694 JQ327694 TM327694 ADI327694 ANE327694 AXA327694 BGW327694 BQS327694 CAO327694 CKK327694 CUG327694 DEC327694 DNY327694 DXU327694 EHQ327694 ERM327694 FBI327694 FLE327694 FVA327694 GEW327694 GOS327694 GYO327694 HIK327694 HSG327694 ICC327694 ILY327694 IVU327694 JFQ327694 JPM327694 JZI327694 KJE327694 KTA327694 LCW327694 LMS327694 LWO327694 MGK327694 MQG327694 NAC327694 NJY327694 NTU327694 ODQ327694 ONM327694 OXI327694 PHE327694 PRA327694 QAW327694 QKS327694 QUO327694 REK327694 ROG327694 RYC327694 SHY327694 SRU327694 TBQ327694 TLM327694 TVI327694 UFE327694 UPA327694 UYW327694 VIS327694 VSO327694 WCK327694 WMG327694 WWC327694 W393230 JQ393230 TM393230 ADI393230 ANE393230 AXA393230 BGW393230 BQS393230 CAO393230 CKK393230 CUG393230 DEC393230 DNY393230 DXU393230 EHQ393230 ERM393230 FBI393230 FLE393230 FVA393230 GEW393230 GOS393230 GYO393230 HIK393230 HSG393230 ICC393230 ILY393230 IVU393230 JFQ393230 JPM393230 JZI393230 KJE393230 KTA393230 LCW393230 LMS393230 LWO393230 MGK393230 MQG393230 NAC393230 NJY393230 NTU393230 ODQ393230 ONM393230 OXI393230 PHE393230 PRA393230 QAW393230 QKS393230 QUO393230 REK393230 ROG393230 RYC393230 SHY393230 SRU393230 TBQ393230 TLM393230 TVI393230 UFE393230 UPA393230 UYW393230 VIS393230 VSO393230 WCK393230 WMG393230 WWC393230 W458766 JQ458766 TM458766 ADI458766 ANE458766 AXA458766 BGW458766 BQS458766 CAO458766 CKK458766 CUG458766 DEC458766 DNY458766 DXU458766 EHQ458766 ERM458766 FBI458766 FLE458766 FVA458766 GEW458766 GOS458766 GYO458766 HIK458766 HSG458766 ICC458766 ILY458766 IVU458766 JFQ458766 JPM458766 JZI458766 KJE458766 KTA458766 LCW458766 LMS458766 LWO458766 MGK458766 MQG458766 NAC458766 NJY458766 NTU458766 ODQ458766 ONM458766 OXI458766 PHE458766 PRA458766 QAW458766 QKS458766 QUO458766 REK458766 ROG458766 RYC458766 SHY458766 SRU458766 TBQ458766 TLM458766 TVI458766 UFE458766 UPA458766 UYW458766 VIS458766 VSO458766 WCK458766 WMG458766 WWC458766 W524302 JQ524302 TM524302 ADI524302 ANE524302 AXA524302 BGW524302 BQS524302 CAO524302 CKK524302 CUG524302 DEC524302 DNY524302 DXU524302 EHQ524302 ERM524302 FBI524302 FLE524302 FVA524302 GEW524302 GOS524302 GYO524302 HIK524302 HSG524302 ICC524302 ILY524302 IVU524302 JFQ524302 JPM524302 JZI524302 KJE524302 KTA524302 LCW524302 LMS524302 LWO524302 MGK524302 MQG524302 NAC524302 NJY524302 NTU524302 ODQ524302 ONM524302 OXI524302 PHE524302 PRA524302 QAW524302 QKS524302 QUO524302 REK524302 ROG524302 RYC524302 SHY524302 SRU524302 TBQ524302 TLM524302 TVI524302 UFE524302 UPA524302 UYW524302 VIS524302 VSO524302 WCK524302 WMG524302 WWC524302 W589838 JQ589838 TM589838 ADI589838 ANE589838 AXA589838 BGW589838 BQS589838 CAO589838 CKK589838 CUG589838 DEC589838 DNY589838 DXU589838 EHQ589838 ERM589838 FBI589838 FLE589838 FVA589838 GEW589838 GOS589838 GYO589838 HIK589838 HSG589838 ICC589838 ILY589838 IVU589838 JFQ589838 JPM589838 JZI589838 KJE589838 KTA589838 LCW589838 LMS589838 LWO589838 MGK589838 MQG589838 NAC589838 NJY589838 NTU589838 ODQ589838 ONM589838 OXI589838 PHE589838 PRA589838 QAW589838 QKS589838 QUO589838 REK589838 ROG589838 RYC589838 SHY589838 SRU589838 TBQ589838 TLM589838 TVI589838 UFE589838 UPA589838 UYW589838 VIS589838 VSO589838 WCK589838 WMG589838 WWC589838 W655374 JQ655374 TM655374 ADI655374 ANE655374 AXA655374 BGW655374 BQS655374 CAO655374 CKK655374 CUG655374 DEC655374 DNY655374 DXU655374 EHQ655374 ERM655374 FBI655374 FLE655374 FVA655374 GEW655374 GOS655374 GYO655374 HIK655374 HSG655374 ICC655374 ILY655374 IVU655374 JFQ655374 JPM655374 JZI655374 KJE655374 KTA655374 LCW655374 LMS655374 LWO655374 MGK655374 MQG655374 NAC655374 NJY655374 NTU655374 ODQ655374 ONM655374 OXI655374 PHE655374 PRA655374 QAW655374 QKS655374 QUO655374 REK655374 ROG655374 RYC655374 SHY655374 SRU655374 TBQ655374 TLM655374 TVI655374 UFE655374 UPA655374 UYW655374 VIS655374 VSO655374 WCK655374 WMG655374 WWC655374 W720910 JQ720910 TM720910 ADI720910 ANE720910 AXA720910 BGW720910 BQS720910 CAO720910 CKK720910 CUG720910 DEC720910 DNY720910 DXU720910 EHQ720910 ERM720910 FBI720910 FLE720910 FVA720910 GEW720910 GOS720910 GYO720910 HIK720910 HSG720910 ICC720910 ILY720910 IVU720910 JFQ720910 JPM720910 JZI720910 KJE720910 KTA720910 LCW720910 LMS720910 LWO720910 MGK720910 MQG720910 NAC720910 NJY720910 NTU720910 ODQ720910 ONM720910 OXI720910 PHE720910 PRA720910 QAW720910 QKS720910 QUO720910 REK720910 ROG720910 RYC720910 SHY720910 SRU720910 TBQ720910 TLM720910 TVI720910 UFE720910 UPA720910 UYW720910 VIS720910 VSO720910 WCK720910 WMG720910 WWC720910 W786446 JQ786446 TM786446 ADI786446 ANE786446 AXA786446 BGW786446 BQS786446 CAO786446 CKK786446 CUG786446 DEC786446 DNY786446 DXU786446 EHQ786446 ERM786446 FBI786446 FLE786446 FVA786446 GEW786446 GOS786446 GYO786446 HIK786446 HSG786446 ICC786446 ILY786446 IVU786446 JFQ786446 JPM786446 JZI786446 KJE786446 KTA786446 LCW786446 LMS786446 LWO786446 MGK786446 MQG786446 NAC786446 NJY786446 NTU786446 ODQ786446 ONM786446 OXI786446 PHE786446 PRA786446 QAW786446 QKS786446 QUO786446 REK786446 ROG786446 RYC786446 SHY786446 SRU786446 TBQ786446 TLM786446 TVI786446 UFE786446 UPA786446 UYW786446 VIS786446 VSO786446 WCK786446 WMG786446 WWC786446 W851982 JQ851982 TM851982 ADI851982 ANE851982 AXA851982 BGW851982 BQS851982 CAO851982 CKK851982 CUG851982 DEC851982 DNY851982 DXU851982 EHQ851982 ERM851982 FBI851982 FLE851982 FVA851982 GEW851982 GOS851982 GYO851982 HIK851982 HSG851982 ICC851982 ILY851982 IVU851982 JFQ851982 JPM851982 JZI851982 KJE851982 KTA851982 LCW851982 LMS851982 LWO851982 MGK851982 MQG851982 NAC851982 NJY851982 NTU851982 ODQ851982 ONM851982 OXI851982 PHE851982 PRA851982 QAW851982 QKS851982 QUO851982 REK851982 ROG851982 RYC851982 SHY851982 SRU851982 TBQ851982 TLM851982 TVI851982 UFE851982 UPA851982 UYW851982 VIS851982 VSO851982 WCK851982 WMG851982 WWC851982 W917518 JQ917518 TM917518 ADI917518 ANE917518 AXA917518 BGW917518 BQS917518 CAO917518 CKK917518 CUG917518 DEC917518 DNY917518 DXU917518 EHQ917518 ERM917518 FBI917518 FLE917518 FVA917518 GEW917518 GOS917518 GYO917518 HIK917518 HSG917518 ICC917518 ILY917518 IVU917518 JFQ917518 JPM917518 JZI917518 KJE917518 KTA917518 LCW917518 LMS917518 LWO917518 MGK917518 MQG917518 NAC917518 NJY917518 NTU917518 ODQ917518 ONM917518 OXI917518 PHE917518 PRA917518 QAW917518 QKS917518 QUO917518 REK917518 ROG917518 RYC917518 SHY917518 SRU917518 TBQ917518 TLM917518 TVI917518 UFE917518 UPA917518 UYW917518 VIS917518 VSO917518 WCK917518 WMG917518 WWC917518 W983054 JQ983054 TM983054 ADI983054 ANE983054 AXA983054 BGW983054 BQS983054 CAO983054 CKK983054 CUG983054 DEC983054 DNY983054 DXU983054 EHQ983054 ERM983054 FBI983054 FLE983054 FVA983054 GEW983054 GOS983054 GYO983054 HIK983054 HSG983054 ICC983054 ILY983054 IVU983054 JFQ983054 JPM983054 JZI983054 KJE983054 KTA983054 LCW983054 LMS983054 LWO983054 MGK983054 MQG983054 NAC983054 NJY983054 NTU983054 ODQ983054 ONM983054 OXI983054 PHE983054 PRA983054 QAW983054 QKS983054 QUO983054 REK983054 ROG983054 RYC983054 SHY983054 SRU983054 TBQ983054 TLM983054 TVI983054 UFE983054 UPA983054 UYW983054 VIS983054 VSO983054 WCK983054 WMG983054 WWC983054 L33:N34 JF33:JH34 TB33:TD34 ACX33:ACZ34 AMT33:AMV34 AWP33:AWR34 BGL33:BGN34 BQH33:BQJ34 CAD33:CAF34 CJZ33:CKB34 CTV33:CTX34 DDR33:DDT34 DNN33:DNP34 DXJ33:DXL34 EHF33:EHH34 ERB33:ERD34 FAX33:FAZ34 FKT33:FKV34 FUP33:FUR34 GEL33:GEN34 GOH33:GOJ34 GYD33:GYF34 HHZ33:HIB34 HRV33:HRX34 IBR33:IBT34 ILN33:ILP34 IVJ33:IVL34 JFF33:JFH34 JPB33:JPD34 JYX33:JYZ34 KIT33:KIV34 KSP33:KSR34 LCL33:LCN34 LMH33:LMJ34 LWD33:LWF34 MFZ33:MGB34 MPV33:MPX34 MZR33:MZT34 NJN33:NJP34 NTJ33:NTL34 ODF33:ODH34 ONB33:OND34 OWX33:OWZ34 PGT33:PGV34 PQP33:PQR34 QAL33:QAN34 QKH33:QKJ34 QUD33:QUF34 RDZ33:REB34 RNV33:RNX34 RXR33:RXT34 SHN33:SHP34 SRJ33:SRL34 TBF33:TBH34 TLB33:TLD34 TUX33:TUZ34 UET33:UEV34 UOP33:UOR34 UYL33:UYN34 VIH33:VIJ34 VSD33:VSF34 WBZ33:WCB34 WLV33:WLX34 WVR33:WVT34 L65566:N65567 JF65566:JH65567 TB65566:TD65567 ACX65566:ACZ65567 AMT65566:AMV65567 AWP65566:AWR65567 BGL65566:BGN65567 BQH65566:BQJ65567 CAD65566:CAF65567 CJZ65566:CKB65567 CTV65566:CTX65567 DDR65566:DDT65567 DNN65566:DNP65567 DXJ65566:DXL65567 EHF65566:EHH65567 ERB65566:ERD65567 FAX65566:FAZ65567 FKT65566:FKV65567 FUP65566:FUR65567 GEL65566:GEN65567 GOH65566:GOJ65567 GYD65566:GYF65567 HHZ65566:HIB65567 HRV65566:HRX65567 IBR65566:IBT65567 ILN65566:ILP65567 IVJ65566:IVL65567 JFF65566:JFH65567 JPB65566:JPD65567 JYX65566:JYZ65567 KIT65566:KIV65567 KSP65566:KSR65567 LCL65566:LCN65567 LMH65566:LMJ65567 LWD65566:LWF65567 MFZ65566:MGB65567 MPV65566:MPX65567 MZR65566:MZT65567 NJN65566:NJP65567 NTJ65566:NTL65567 ODF65566:ODH65567 ONB65566:OND65567 OWX65566:OWZ65567 PGT65566:PGV65567 PQP65566:PQR65567 QAL65566:QAN65567 QKH65566:QKJ65567 QUD65566:QUF65567 RDZ65566:REB65567 RNV65566:RNX65567 RXR65566:RXT65567 SHN65566:SHP65567 SRJ65566:SRL65567 TBF65566:TBH65567 TLB65566:TLD65567 TUX65566:TUZ65567 UET65566:UEV65567 UOP65566:UOR65567 UYL65566:UYN65567 VIH65566:VIJ65567 VSD65566:VSF65567 WBZ65566:WCB65567 WLV65566:WLX65567 WVR65566:WVT65567 L131102:N131103 JF131102:JH131103 TB131102:TD131103 ACX131102:ACZ131103 AMT131102:AMV131103 AWP131102:AWR131103 BGL131102:BGN131103 BQH131102:BQJ131103 CAD131102:CAF131103 CJZ131102:CKB131103 CTV131102:CTX131103 DDR131102:DDT131103 DNN131102:DNP131103 DXJ131102:DXL131103 EHF131102:EHH131103 ERB131102:ERD131103 FAX131102:FAZ131103 FKT131102:FKV131103 FUP131102:FUR131103 GEL131102:GEN131103 GOH131102:GOJ131103 GYD131102:GYF131103 HHZ131102:HIB131103 HRV131102:HRX131103 IBR131102:IBT131103 ILN131102:ILP131103 IVJ131102:IVL131103 JFF131102:JFH131103 JPB131102:JPD131103 JYX131102:JYZ131103 KIT131102:KIV131103 KSP131102:KSR131103 LCL131102:LCN131103 LMH131102:LMJ131103 LWD131102:LWF131103 MFZ131102:MGB131103 MPV131102:MPX131103 MZR131102:MZT131103 NJN131102:NJP131103 NTJ131102:NTL131103 ODF131102:ODH131103 ONB131102:OND131103 OWX131102:OWZ131103 PGT131102:PGV131103 PQP131102:PQR131103 QAL131102:QAN131103 QKH131102:QKJ131103 QUD131102:QUF131103 RDZ131102:REB131103 RNV131102:RNX131103 RXR131102:RXT131103 SHN131102:SHP131103 SRJ131102:SRL131103 TBF131102:TBH131103 TLB131102:TLD131103 TUX131102:TUZ131103 UET131102:UEV131103 UOP131102:UOR131103 UYL131102:UYN131103 VIH131102:VIJ131103 VSD131102:VSF131103 WBZ131102:WCB131103 WLV131102:WLX131103 WVR131102:WVT131103 L196638:N196639 JF196638:JH196639 TB196638:TD196639 ACX196638:ACZ196639 AMT196638:AMV196639 AWP196638:AWR196639 BGL196638:BGN196639 BQH196638:BQJ196639 CAD196638:CAF196639 CJZ196638:CKB196639 CTV196638:CTX196639 DDR196638:DDT196639 DNN196638:DNP196639 DXJ196638:DXL196639 EHF196638:EHH196639 ERB196638:ERD196639 FAX196638:FAZ196639 FKT196638:FKV196639 FUP196638:FUR196639 GEL196638:GEN196639 GOH196638:GOJ196639 GYD196638:GYF196639 HHZ196638:HIB196639 HRV196638:HRX196639 IBR196638:IBT196639 ILN196638:ILP196639 IVJ196638:IVL196639 JFF196638:JFH196639 JPB196638:JPD196639 JYX196638:JYZ196639 KIT196638:KIV196639 KSP196638:KSR196639 LCL196638:LCN196639 LMH196638:LMJ196639 LWD196638:LWF196639 MFZ196638:MGB196639 MPV196638:MPX196639 MZR196638:MZT196639 NJN196638:NJP196639 NTJ196638:NTL196639 ODF196638:ODH196639 ONB196638:OND196639 OWX196638:OWZ196639 PGT196638:PGV196639 PQP196638:PQR196639 QAL196638:QAN196639 QKH196638:QKJ196639 QUD196638:QUF196639 RDZ196638:REB196639 RNV196638:RNX196639 RXR196638:RXT196639 SHN196638:SHP196639 SRJ196638:SRL196639 TBF196638:TBH196639 TLB196638:TLD196639 TUX196638:TUZ196639 UET196638:UEV196639 UOP196638:UOR196639 UYL196638:UYN196639 VIH196638:VIJ196639 VSD196638:VSF196639 WBZ196638:WCB196639 WLV196638:WLX196639 WVR196638:WVT196639 L262174:N262175 JF262174:JH262175 TB262174:TD262175 ACX262174:ACZ262175 AMT262174:AMV262175 AWP262174:AWR262175 BGL262174:BGN262175 BQH262174:BQJ262175 CAD262174:CAF262175 CJZ262174:CKB262175 CTV262174:CTX262175 DDR262174:DDT262175 DNN262174:DNP262175 DXJ262174:DXL262175 EHF262174:EHH262175 ERB262174:ERD262175 FAX262174:FAZ262175 FKT262174:FKV262175 FUP262174:FUR262175 GEL262174:GEN262175 GOH262174:GOJ262175 GYD262174:GYF262175 HHZ262174:HIB262175 HRV262174:HRX262175 IBR262174:IBT262175 ILN262174:ILP262175 IVJ262174:IVL262175 JFF262174:JFH262175 JPB262174:JPD262175 JYX262174:JYZ262175 KIT262174:KIV262175 KSP262174:KSR262175 LCL262174:LCN262175 LMH262174:LMJ262175 LWD262174:LWF262175 MFZ262174:MGB262175 MPV262174:MPX262175 MZR262174:MZT262175 NJN262174:NJP262175 NTJ262174:NTL262175 ODF262174:ODH262175 ONB262174:OND262175 OWX262174:OWZ262175 PGT262174:PGV262175 PQP262174:PQR262175 QAL262174:QAN262175 QKH262174:QKJ262175 QUD262174:QUF262175 RDZ262174:REB262175 RNV262174:RNX262175 RXR262174:RXT262175 SHN262174:SHP262175 SRJ262174:SRL262175 TBF262174:TBH262175 TLB262174:TLD262175 TUX262174:TUZ262175 UET262174:UEV262175 UOP262174:UOR262175 UYL262174:UYN262175 VIH262174:VIJ262175 VSD262174:VSF262175 WBZ262174:WCB262175 WLV262174:WLX262175 WVR262174:WVT262175 L327710:N327711 JF327710:JH327711 TB327710:TD327711 ACX327710:ACZ327711 AMT327710:AMV327711 AWP327710:AWR327711 BGL327710:BGN327711 BQH327710:BQJ327711 CAD327710:CAF327711 CJZ327710:CKB327711 CTV327710:CTX327711 DDR327710:DDT327711 DNN327710:DNP327711 DXJ327710:DXL327711 EHF327710:EHH327711 ERB327710:ERD327711 FAX327710:FAZ327711 FKT327710:FKV327711 FUP327710:FUR327711 GEL327710:GEN327711 GOH327710:GOJ327711 GYD327710:GYF327711 HHZ327710:HIB327711 HRV327710:HRX327711 IBR327710:IBT327711 ILN327710:ILP327711 IVJ327710:IVL327711 JFF327710:JFH327711 JPB327710:JPD327711 JYX327710:JYZ327711 KIT327710:KIV327711 KSP327710:KSR327711 LCL327710:LCN327711 LMH327710:LMJ327711 LWD327710:LWF327711 MFZ327710:MGB327711 MPV327710:MPX327711 MZR327710:MZT327711 NJN327710:NJP327711 NTJ327710:NTL327711 ODF327710:ODH327711 ONB327710:OND327711 OWX327710:OWZ327711 PGT327710:PGV327711 PQP327710:PQR327711 QAL327710:QAN327711 QKH327710:QKJ327711 QUD327710:QUF327711 RDZ327710:REB327711 RNV327710:RNX327711 RXR327710:RXT327711 SHN327710:SHP327711 SRJ327710:SRL327711 TBF327710:TBH327711 TLB327710:TLD327711 TUX327710:TUZ327711 UET327710:UEV327711 UOP327710:UOR327711 UYL327710:UYN327711 VIH327710:VIJ327711 VSD327710:VSF327711 WBZ327710:WCB327711 WLV327710:WLX327711 WVR327710:WVT327711 L393246:N393247 JF393246:JH393247 TB393246:TD393247 ACX393246:ACZ393247 AMT393246:AMV393247 AWP393246:AWR393247 BGL393246:BGN393247 BQH393246:BQJ393247 CAD393246:CAF393247 CJZ393246:CKB393247 CTV393246:CTX393247 DDR393246:DDT393247 DNN393246:DNP393247 DXJ393246:DXL393247 EHF393246:EHH393247 ERB393246:ERD393247 FAX393246:FAZ393247 FKT393246:FKV393247 FUP393246:FUR393247 GEL393246:GEN393247 GOH393246:GOJ393247 GYD393246:GYF393247 HHZ393246:HIB393247 HRV393246:HRX393247 IBR393246:IBT393247 ILN393246:ILP393247 IVJ393246:IVL393247 JFF393246:JFH393247 JPB393246:JPD393247 JYX393246:JYZ393247 KIT393246:KIV393247 KSP393246:KSR393247 LCL393246:LCN393247 LMH393246:LMJ393247 LWD393246:LWF393247 MFZ393246:MGB393247 MPV393246:MPX393247 MZR393246:MZT393247 NJN393246:NJP393247 NTJ393246:NTL393247 ODF393246:ODH393247 ONB393246:OND393247 OWX393246:OWZ393247 PGT393246:PGV393247 PQP393246:PQR393247 QAL393246:QAN393247 QKH393246:QKJ393247 QUD393246:QUF393247 RDZ393246:REB393247 RNV393246:RNX393247 RXR393246:RXT393247 SHN393246:SHP393247 SRJ393246:SRL393247 TBF393246:TBH393247 TLB393246:TLD393247 TUX393246:TUZ393247 UET393246:UEV393247 UOP393246:UOR393247 UYL393246:UYN393247 VIH393246:VIJ393247 VSD393246:VSF393247 WBZ393246:WCB393247 WLV393246:WLX393247 WVR393246:WVT393247 L458782:N458783 JF458782:JH458783 TB458782:TD458783 ACX458782:ACZ458783 AMT458782:AMV458783 AWP458782:AWR458783 BGL458782:BGN458783 BQH458782:BQJ458783 CAD458782:CAF458783 CJZ458782:CKB458783 CTV458782:CTX458783 DDR458782:DDT458783 DNN458782:DNP458783 DXJ458782:DXL458783 EHF458782:EHH458783 ERB458782:ERD458783 FAX458782:FAZ458783 FKT458782:FKV458783 FUP458782:FUR458783 GEL458782:GEN458783 GOH458782:GOJ458783 GYD458782:GYF458783 HHZ458782:HIB458783 HRV458782:HRX458783 IBR458782:IBT458783 ILN458782:ILP458783 IVJ458782:IVL458783 JFF458782:JFH458783 JPB458782:JPD458783 JYX458782:JYZ458783 KIT458782:KIV458783 KSP458782:KSR458783 LCL458782:LCN458783 LMH458782:LMJ458783 LWD458782:LWF458783 MFZ458782:MGB458783 MPV458782:MPX458783 MZR458782:MZT458783 NJN458782:NJP458783 NTJ458782:NTL458783 ODF458782:ODH458783 ONB458782:OND458783 OWX458782:OWZ458783 PGT458782:PGV458783 PQP458782:PQR458783 QAL458782:QAN458783 QKH458782:QKJ458783 QUD458782:QUF458783 RDZ458782:REB458783 RNV458782:RNX458783 RXR458782:RXT458783 SHN458782:SHP458783 SRJ458782:SRL458783 TBF458782:TBH458783 TLB458782:TLD458783 TUX458782:TUZ458783 UET458782:UEV458783 UOP458782:UOR458783 UYL458782:UYN458783 VIH458782:VIJ458783 VSD458782:VSF458783 WBZ458782:WCB458783 WLV458782:WLX458783 WVR458782:WVT458783 L524318:N524319 JF524318:JH524319 TB524318:TD524319 ACX524318:ACZ524319 AMT524318:AMV524319 AWP524318:AWR524319 BGL524318:BGN524319 BQH524318:BQJ524319 CAD524318:CAF524319 CJZ524318:CKB524319 CTV524318:CTX524319 DDR524318:DDT524319 DNN524318:DNP524319 DXJ524318:DXL524319 EHF524318:EHH524319 ERB524318:ERD524319 FAX524318:FAZ524319 FKT524318:FKV524319 FUP524318:FUR524319 GEL524318:GEN524319 GOH524318:GOJ524319 GYD524318:GYF524319 HHZ524318:HIB524319 HRV524318:HRX524319 IBR524318:IBT524319 ILN524318:ILP524319 IVJ524318:IVL524319 JFF524318:JFH524319 JPB524318:JPD524319 JYX524318:JYZ524319 KIT524318:KIV524319 KSP524318:KSR524319 LCL524318:LCN524319 LMH524318:LMJ524319 LWD524318:LWF524319 MFZ524318:MGB524319 MPV524318:MPX524319 MZR524318:MZT524319 NJN524318:NJP524319 NTJ524318:NTL524319 ODF524318:ODH524319 ONB524318:OND524319 OWX524318:OWZ524319 PGT524318:PGV524319 PQP524318:PQR524319 QAL524318:QAN524319 QKH524318:QKJ524319 QUD524318:QUF524319 RDZ524318:REB524319 RNV524318:RNX524319 RXR524318:RXT524319 SHN524318:SHP524319 SRJ524318:SRL524319 TBF524318:TBH524319 TLB524318:TLD524319 TUX524318:TUZ524319 UET524318:UEV524319 UOP524318:UOR524319 UYL524318:UYN524319 VIH524318:VIJ524319 VSD524318:VSF524319 WBZ524318:WCB524319 WLV524318:WLX524319 WVR524318:WVT524319 L589854:N589855 JF589854:JH589855 TB589854:TD589855 ACX589854:ACZ589855 AMT589854:AMV589855 AWP589854:AWR589855 BGL589854:BGN589855 BQH589854:BQJ589855 CAD589854:CAF589855 CJZ589854:CKB589855 CTV589854:CTX589855 DDR589854:DDT589855 DNN589854:DNP589855 DXJ589854:DXL589855 EHF589854:EHH589855 ERB589854:ERD589855 FAX589854:FAZ589855 FKT589854:FKV589855 FUP589854:FUR589855 GEL589854:GEN589855 GOH589854:GOJ589855 GYD589854:GYF589855 HHZ589854:HIB589855 HRV589854:HRX589855 IBR589854:IBT589855 ILN589854:ILP589855 IVJ589854:IVL589855 JFF589854:JFH589855 JPB589854:JPD589855 JYX589854:JYZ589855 KIT589854:KIV589855 KSP589854:KSR589855 LCL589854:LCN589855 LMH589854:LMJ589855 LWD589854:LWF589855 MFZ589854:MGB589855 MPV589854:MPX589855 MZR589854:MZT589855 NJN589854:NJP589855 NTJ589854:NTL589855 ODF589854:ODH589855 ONB589854:OND589855 OWX589854:OWZ589855 PGT589854:PGV589855 PQP589854:PQR589855 QAL589854:QAN589855 QKH589854:QKJ589855 QUD589854:QUF589855 RDZ589854:REB589855 RNV589854:RNX589855 RXR589854:RXT589855 SHN589854:SHP589855 SRJ589854:SRL589855 TBF589854:TBH589855 TLB589854:TLD589855 TUX589854:TUZ589855 UET589854:UEV589855 UOP589854:UOR589855 UYL589854:UYN589855 VIH589854:VIJ589855 VSD589854:VSF589855 WBZ589854:WCB589855 WLV589854:WLX589855 WVR589854:WVT589855 L655390:N655391 JF655390:JH655391 TB655390:TD655391 ACX655390:ACZ655391 AMT655390:AMV655391 AWP655390:AWR655391 BGL655390:BGN655391 BQH655390:BQJ655391 CAD655390:CAF655391 CJZ655390:CKB655391 CTV655390:CTX655391 DDR655390:DDT655391 DNN655390:DNP655391 DXJ655390:DXL655391 EHF655390:EHH655391 ERB655390:ERD655391 FAX655390:FAZ655391 FKT655390:FKV655391 FUP655390:FUR655391 GEL655390:GEN655391 GOH655390:GOJ655391 GYD655390:GYF655391 HHZ655390:HIB655391 HRV655390:HRX655391 IBR655390:IBT655391 ILN655390:ILP655391 IVJ655390:IVL655391 JFF655390:JFH655391 JPB655390:JPD655391 JYX655390:JYZ655391 KIT655390:KIV655391 KSP655390:KSR655391 LCL655390:LCN655391 LMH655390:LMJ655391 LWD655390:LWF655391 MFZ655390:MGB655391 MPV655390:MPX655391 MZR655390:MZT655391 NJN655390:NJP655391 NTJ655390:NTL655391 ODF655390:ODH655391 ONB655390:OND655391 OWX655390:OWZ655391 PGT655390:PGV655391 PQP655390:PQR655391 QAL655390:QAN655391 QKH655390:QKJ655391 QUD655390:QUF655391 RDZ655390:REB655391 RNV655390:RNX655391 RXR655390:RXT655391 SHN655390:SHP655391 SRJ655390:SRL655391 TBF655390:TBH655391 TLB655390:TLD655391 TUX655390:TUZ655391 UET655390:UEV655391 UOP655390:UOR655391 UYL655390:UYN655391 VIH655390:VIJ655391 VSD655390:VSF655391 WBZ655390:WCB655391 WLV655390:WLX655391 WVR655390:WVT655391 L720926:N720927 JF720926:JH720927 TB720926:TD720927 ACX720926:ACZ720927 AMT720926:AMV720927 AWP720926:AWR720927 BGL720926:BGN720927 BQH720926:BQJ720927 CAD720926:CAF720927 CJZ720926:CKB720927 CTV720926:CTX720927 DDR720926:DDT720927 DNN720926:DNP720927 DXJ720926:DXL720927 EHF720926:EHH720927 ERB720926:ERD720927 FAX720926:FAZ720927 FKT720926:FKV720927 FUP720926:FUR720927 GEL720926:GEN720927 GOH720926:GOJ720927 GYD720926:GYF720927 HHZ720926:HIB720927 HRV720926:HRX720927 IBR720926:IBT720927 ILN720926:ILP720927 IVJ720926:IVL720927 JFF720926:JFH720927 JPB720926:JPD720927 JYX720926:JYZ720927 KIT720926:KIV720927 KSP720926:KSR720927 LCL720926:LCN720927 LMH720926:LMJ720927 LWD720926:LWF720927 MFZ720926:MGB720927 MPV720926:MPX720927 MZR720926:MZT720927 NJN720926:NJP720927 NTJ720926:NTL720927 ODF720926:ODH720927 ONB720926:OND720927 OWX720926:OWZ720927 PGT720926:PGV720927 PQP720926:PQR720927 QAL720926:QAN720927 QKH720926:QKJ720927 QUD720926:QUF720927 RDZ720926:REB720927 RNV720926:RNX720927 RXR720926:RXT720927 SHN720926:SHP720927 SRJ720926:SRL720927 TBF720926:TBH720927 TLB720926:TLD720927 TUX720926:TUZ720927 UET720926:UEV720927 UOP720926:UOR720927 UYL720926:UYN720927 VIH720926:VIJ720927 VSD720926:VSF720927 WBZ720926:WCB720927 WLV720926:WLX720927 WVR720926:WVT720927 L786462:N786463 JF786462:JH786463 TB786462:TD786463 ACX786462:ACZ786463 AMT786462:AMV786463 AWP786462:AWR786463 BGL786462:BGN786463 BQH786462:BQJ786463 CAD786462:CAF786463 CJZ786462:CKB786463 CTV786462:CTX786463 DDR786462:DDT786463 DNN786462:DNP786463 DXJ786462:DXL786463 EHF786462:EHH786463 ERB786462:ERD786463 FAX786462:FAZ786463 FKT786462:FKV786463 FUP786462:FUR786463 GEL786462:GEN786463 GOH786462:GOJ786463 GYD786462:GYF786463 HHZ786462:HIB786463 HRV786462:HRX786463 IBR786462:IBT786463 ILN786462:ILP786463 IVJ786462:IVL786463 JFF786462:JFH786463 JPB786462:JPD786463 JYX786462:JYZ786463 KIT786462:KIV786463 KSP786462:KSR786463 LCL786462:LCN786463 LMH786462:LMJ786463 LWD786462:LWF786463 MFZ786462:MGB786463 MPV786462:MPX786463 MZR786462:MZT786463 NJN786462:NJP786463 NTJ786462:NTL786463 ODF786462:ODH786463 ONB786462:OND786463 OWX786462:OWZ786463 PGT786462:PGV786463 PQP786462:PQR786463 QAL786462:QAN786463 QKH786462:QKJ786463 QUD786462:QUF786463 RDZ786462:REB786463 RNV786462:RNX786463 RXR786462:RXT786463 SHN786462:SHP786463 SRJ786462:SRL786463 TBF786462:TBH786463 TLB786462:TLD786463 TUX786462:TUZ786463 UET786462:UEV786463 UOP786462:UOR786463 UYL786462:UYN786463 VIH786462:VIJ786463 VSD786462:VSF786463 WBZ786462:WCB786463 WLV786462:WLX786463 WVR786462:WVT786463 L851998:N851999 JF851998:JH851999 TB851998:TD851999 ACX851998:ACZ851999 AMT851998:AMV851999 AWP851998:AWR851999 BGL851998:BGN851999 BQH851998:BQJ851999 CAD851998:CAF851999 CJZ851998:CKB851999 CTV851998:CTX851999 DDR851998:DDT851999 DNN851998:DNP851999 DXJ851998:DXL851999 EHF851998:EHH851999 ERB851998:ERD851999 FAX851998:FAZ851999 FKT851998:FKV851999 FUP851998:FUR851999 GEL851998:GEN851999 GOH851998:GOJ851999 GYD851998:GYF851999 HHZ851998:HIB851999 HRV851998:HRX851999 IBR851998:IBT851999 ILN851998:ILP851999 IVJ851998:IVL851999 JFF851998:JFH851999 JPB851998:JPD851999 JYX851998:JYZ851999 KIT851998:KIV851999 KSP851998:KSR851999 LCL851998:LCN851999 LMH851998:LMJ851999 LWD851998:LWF851999 MFZ851998:MGB851999 MPV851998:MPX851999 MZR851998:MZT851999 NJN851998:NJP851999 NTJ851998:NTL851999 ODF851998:ODH851999 ONB851998:OND851999 OWX851998:OWZ851999 PGT851998:PGV851999 PQP851998:PQR851999 QAL851998:QAN851999 QKH851998:QKJ851999 QUD851998:QUF851999 RDZ851998:REB851999 RNV851998:RNX851999 RXR851998:RXT851999 SHN851998:SHP851999 SRJ851998:SRL851999 TBF851998:TBH851999 TLB851998:TLD851999 TUX851998:TUZ851999 UET851998:UEV851999 UOP851998:UOR851999 UYL851998:UYN851999 VIH851998:VIJ851999 VSD851998:VSF851999 WBZ851998:WCB851999 WLV851998:WLX851999 WVR851998:WVT851999 L917534:N917535 JF917534:JH917535 TB917534:TD917535 ACX917534:ACZ917535 AMT917534:AMV917535 AWP917534:AWR917535 BGL917534:BGN917535 BQH917534:BQJ917535 CAD917534:CAF917535 CJZ917534:CKB917535 CTV917534:CTX917535 DDR917534:DDT917535 DNN917534:DNP917535 DXJ917534:DXL917535 EHF917534:EHH917535 ERB917534:ERD917535 FAX917534:FAZ917535 FKT917534:FKV917535 FUP917534:FUR917535 GEL917534:GEN917535 GOH917534:GOJ917535 GYD917534:GYF917535 HHZ917534:HIB917535 HRV917534:HRX917535 IBR917534:IBT917535 ILN917534:ILP917535 IVJ917534:IVL917535 JFF917534:JFH917535 JPB917534:JPD917535 JYX917534:JYZ917535 KIT917534:KIV917535 KSP917534:KSR917535 LCL917534:LCN917535 LMH917534:LMJ917535 LWD917534:LWF917535 MFZ917534:MGB917535 MPV917534:MPX917535 MZR917534:MZT917535 NJN917534:NJP917535 NTJ917534:NTL917535 ODF917534:ODH917535 ONB917534:OND917535 OWX917534:OWZ917535 PGT917534:PGV917535 PQP917534:PQR917535 QAL917534:QAN917535 QKH917534:QKJ917535 QUD917534:QUF917535 RDZ917534:REB917535 RNV917534:RNX917535 RXR917534:RXT917535 SHN917534:SHP917535 SRJ917534:SRL917535 TBF917534:TBH917535 TLB917534:TLD917535 TUX917534:TUZ917535 UET917534:UEV917535 UOP917534:UOR917535 UYL917534:UYN917535 VIH917534:VIJ917535 VSD917534:VSF917535 WBZ917534:WCB917535 WLV917534:WLX917535 WVR917534:WVT917535 L983070:N983071 JF983070:JH983071 TB983070:TD983071 ACX983070:ACZ983071 AMT983070:AMV983071 AWP983070:AWR983071 BGL983070:BGN983071 BQH983070:BQJ983071 CAD983070:CAF983071 CJZ983070:CKB983071 CTV983070:CTX983071 DDR983070:DDT983071 DNN983070:DNP983071 DXJ983070:DXL983071 EHF983070:EHH983071 ERB983070:ERD983071 FAX983070:FAZ983071 FKT983070:FKV983071 FUP983070:FUR983071 GEL983070:GEN983071 GOH983070:GOJ983071 GYD983070:GYF983071 HHZ983070:HIB983071 HRV983070:HRX983071 IBR983070:IBT983071 ILN983070:ILP983071 IVJ983070:IVL983071 JFF983070:JFH983071 JPB983070:JPD983071 JYX983070:JYZ983071 KIT983070:KIV983071 KSP983070:KSR983071 LCL983070:LCN983071 LMH983070:LMJ983071 LWD983070:LWF983071 MFZ983070:MGB983071 MPV983070:MPX983071 MZR983070:MZT983071 NJN983070:NJP983071 NTJ983070:NTL983071 ODF983070:ODH983071 ONB983070:OND983071 OWX983070:OWZ983071 PGT983070:PGV983071 PQP983070:PQR983071 QAL983070:QAN983071 QKH983070:QKJ983071 QUD983070:QUF983071 RDZ983070:REB983071 RNV983070:RNX983071 RXR983070:RXT983071 SHN983070:SHP983071 SRJ983070:SRL983071 TBF983070:TBH983071 TLB983070:TLD983071 TUX983070:TUZ983071 UET983070:UEV983071 UOP983070:UOR983071 UYL983070:UYN983071 VIH983070:VIJ983071 VSD983070:VSF983071 WBZ983070:WCB983071 WLV983070:WLX983071 WVR983070:WVT983071 O42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O65575 JI65575 TE65575 ADA65575 AMW65575 AWS65575 BGO65575 BQK65575 CAG65575 CKC65575 CTY65575 DDU65575 DNQ65575 DXM65575 EHI65575 ERE65575 FBA65575 FKW65575 FUS65575 GEO65575 GOK65575 GYG65575 HIC65575 HRY65575 IBU65575 ILQ65575 IVM65575 JFI65575 JPE65575 JZA65575 KIW65575 KSS65575 LCO65575 LMK65575 LWG65575 MGC65575 MPY65575 MZU65575 NJQ65575 NTM65575 ODI65575 ONE65575 OXA65575 PGW65575 PQS65575 QAO65575 QKK65575 QUG65575 REC65575 RNY65575 RXU65575 SHQ65575 SRM65575 TBI65575 TLE65575 TVA65575 UEW65575 UOS65575 UYO65575 VIK65575 VSG65575 WCC65575 WLY65575 WVU65575 O131111 JI131111 TE131111 ADA131111 AMW131111 AWS131111 BGO131111 BQK131111 CAG131111 CKC131111 CTY131111 DDU131111 DNQ131111 DXM131111 EHI131111 ERE131111 FBA131111 FKW131111 FUS131111 GEO131111 GOK131111 GYG131111 HIC131111 HRY131111 IBU131111 ILQ131111 IVM131111 JFI131111 JPE131111 JZA131111 KIW131111 KSS131111 LCO131111 LMK131111 LWG131111 MGC131111 MPY131111 MZU131111 NJQ131111 NTM131111 ODI131111 ONE131111 OXA131111 PGW131111 PQS131111 QAO131111 QKK131111 QUG131111 REC131111 RNY131111 RXU131111 SHQ131111 SRM131111 TBI131111 TLE131111 TVA131111 UEW131111 UOS131111 UYO131111 VIK131111 VSG131111 WCC131111 WLY131111 WVU131111 O196647 JI196647 TE196647 ADA196647 AMW196647 AWS196647 BGO196647 BQK196647 CAG196647 CKC196647 CTY196647 DDU196647 DNQ196647 DXM196647 EHI196647 ERE196647 FBA196647 FKW196647 FUS196647 GEO196647 GOK196647 GYG196647 HIC196647 HRY196647 IBU196647 ILQ196647 IVM196647 JFI196647 JPE196647 JZA196647 KIW196647 KSS196647 LCO196647 LMK196647 LWG196647 MGC196647 MPY196647 MZU196647 NJQ196647 NTM196647 ODI196647 ONE196647 OXA196647 PGW196647 PQS196647 QAO196647 QKK196647 QUG196647 REC196647 RNY196647 RXU196647 SHQ196647 SRM196647 TBI196647 TLE196647 TVA196647 UEW196647 UOS196647 UYO196647 VIK196647 VSG196647 WCC196647 WLY196647 WVU196647 O262183 JI262183 TE262183 ADA262183 AMW262183 AWS262183 BGO262183 BQK262183 CAG262183 CKC262183 CTY262183 DDU262183 DNQ262183 DXM262183 EHI262183 ERE262183 FBA262183 FKW262183 FUS262183 GEO262183 GOK262183 GYG262183 HIC262183 HRY262183 IBU262183 ILQ262183 IVM262183 JFI262183 JPE262183 JZA262183 KIW262183 KSS262183 LCO262183 LMK262183 LWG262183 MGC262183 MPY262183 MZU262183 NJQ262183 NTM262183 ODI262183 ONE262183 OXA262183 PGW262183 PQS262183 QAO262183 QKK262183 QUG262183 REC262183 RNY262183 RXU262183 SHQ262183 SRM262183 TBI262183 TLE262183 TVA262183 UEW262183 UOS262183 UYO262183 VIK262183 VSG262183 WCC262183 WLY262183 WVU262183 O327719 JI327719 TE327719 ADA327719 AMW327719 AWS327719 BGO327719 BQK327719 CAG327719 CKC327719 CTY327719 DDU327719 DNQ327719 DXM327719 EHI327719 ERE327719 FBA327719 FKW327719 FUS327719 GEO327719 GOK327719 GYG327719 HIC327719 HRY327719 IBU327719 ILQ327719 IVM327719 JFI327719 JPE327719 JZA327719 KIW327719 KSS327719 LCO327719 LMK327719 LWG327719 MGC327719 MPY327719 MZU327719 NJQ327719 NTM327719 ODI327719 ONE327719 OXA327719 PGW327719 PQS327719 QAO327719 QKK327719 QUG327719 REC327719 RNY327719 RXU327719 SHQ327719 SRM327719 TBI327719 TLE327719 TVA327719 UEW327719 UOS327719 UYO327719 VIK327719 VSG327719 WCC327719 WLY327719 WVU327719 O393255 JI393255 TE393255 ADA393255 AMW393255 AWS393255 BGO393255 BQK393255 CAG393255 CKC393255 CTY393255 DDU393255 DNQ393255 DXM393255 EHI393255 ERE393255 FBA393255 FKW393255 FUS393255 GEO393255 GOK393255 GYG393255 HIC393255 HRY393255 IBU393255 ILQ393255 IVM393255 JFI393255 JPE393255 JZA393255 KIW393255 KSS393255 LCO393255 LMK393255 LWG393255 MGC393255 MPY393255 MZU393255 NJQ393255 NTM393255 ODI393255 ONE393255 OXA393255 PGW393255 PQS393255 QAO393255 QKK393255 QUG393255 REC393255 RNY393255 RXU393255 SHQ393255 SRM393255 TBI393255 TLE393255 TVA393255 UEW393255 UOS393255 UYO393255 VIK393255 VSG393255 WCC393255 WLY393255 WVU393255 O458791 JI458791 TE458791 ADA458791 AMW458791 AWS458791 BGO458791 BQK458791 CAG458791 CKC458791 CTY458791 DDU458791 DNQ458791 DXM458791 EHI458791 ERE458791 FBA458791 FKW458791 FUS458791 GEO458791 GOK458791 GYG458791 HIC458791 HRY458791 IBU458791 ILQ458791 IVM458791 JFI458791 JPE458791 JZA458791 KIW458791 KSS458791 LCO458791 LMK458791 LWG458791 MGC458791 MPY458791 MZU458791 NJQ458791 NTM458791 ODI458791 ONE458791 OXA458791 PGW458791 PQS458791 QAO458791 QKK458791 QUG458791 REC458791 RNY458791 RXU458791 SHQ458791 SRM458791 TBI458791 TLE458791 TVA458791 UEW458791 UOS458791 UYO458791 VIK458791 VSG458791 WCC458791 WLY458791 WVU458791 O524327 JI524327 TE524327 ADA524327 AMW524327 AWS524327 BGO524327 BQK524327 CAG524327 CKC524327 CTY524327 DDU524327 DNQ524327 DXM524327 EHI524327 ERE524327 FBA524327 FKW524327 FUS524327 GEO524327 GOK524327 GYG524327 HIC524327 HRY524327 IBU524327 ILQ524327 IVM524327 JFI524327 JPE524327 JZA524327 KIW524327 KSS524327 LCO524327 LMK524327 LWG524327 MGC524327 MPY524327 MZU524327 NJQ524327 NTM524327 ODI524327 ONE524327 OXA524327 PGW524327 PQS524327 QAO524327 QKK524327 QUG524327 REC524327 RNY524327 RXU524327 SHQ524327 SRM524327 TBI524327 TLE524327 TVA524327 UEW524327 UOS524327 UYO524327 VIK524327 VSG524327 WCC524327 WLY524327 WVU524327 O589863 JI589863 TE589863 ADA589863 AMW589863 AWS589863 BGO589863 BQK589863 CAG589863 CKC589863 CTY589863 DDU589863 DNQ589863 DXM589863 EHI589863 ERE589863 FBA589863 FKW589863 FUS589863 GEO589863 GOK589863 GYG589863 HIC589863 HRY589863 IBU589863 ILQ589863 IVM589863 JFI589863 JPE589863 JZA589863 KIW589863 KSS589863 LCO589863 LMK589863 LWG589863 MGC589863 MPY589863 MZU589863 NJQ589863 NTM589863 ODI589863 ONE589863 OXA589863 PGW589863 PQS589863 QAO589863 QKK589863 QUG589863 REC589863 RNY589863 RXU589863 SHQ589863 SRM589863 TBI589863 TLE589863 TVA589863 UEW589863 UOS589863 UYO589863 VIK589863 VSG589863 WCC589863 WLY589863 WVU589863 O655399 JI655399 TE655399 ADA655399 AMW655399 AWS655399 BGO655399 BQK655399 CAG655399 CKC655399 CTY655399 DDU655399 DNQ655399 DXM655399 EHI655399 ERE655399 FBA655399 FKW655399 FUS655399 GEO655399 GOK655399 GYG655399 HIC655399 HRY655399 IBU655399 ILQ655399 IVM655399 JFI655399 JPE655399 JZA655399 KIW655399 KSS655399 LCO655399 LMK655399 LWG655399 MGC655399 MPY655399 MZU655399 NJQ655399 NTM655399 ODI655399 ONE655399 OXA655399 PGW655399 PQS655399 QAO655399 QKK655399 QUG655399 REC655399 RNY655399 RXU655399 SHQ655399 SRM655399 TBI655399 TLE655399 TVA655399 UEW655399 UOS655399 UYO655399 VIK655399 VSG655399 WCC655399 WLY655399 WVU655399 O720935 JI720935 TE720935 ADA720935 AMW720935 AWS720935 BGO720935 BQK720935 CAG720935 CKC720935 CTY720935 DDU720935 DNQ720935 DXM720935 EHI720935 ERE720935 FBA720935 FKW720935 FUS720935 GEO720935 GOK720935 GYG720935 HIC720935 HRY720935 IBU720935 ILQ720935 IVM720935 JFI720935 JPE720935 JZA720935 KIW720935 KSS720935 LCO720935 LMK720935 LWG720935 MGC720935 MPY720935 MZU720935 NJQ720935 NTM720935 ODI720935 ONE720935 OXA720935 PGW720935 PQS720935 QAO720935 QKK720935 QUG720935 REC720935 RNY720935 RXU720935 SHQ720935 SRM720935 TBI720935 TLE720935 TVA720935 UEW720935 UOS720935 UYO720935 VIK720935 VSG720935 WCC720935 WLY720935 WVU720935 O786471 JI786471 TE786471 ADA786471 AMW786471 AWS786471 BGO786471 BQK786471 CAG786471 CKC786471 CTY786471 DDU786471 DNQ786471 DXM786471 EHI786471 ERE786471 FBA786471 FKW786471 FUS786471 GEO786471 GOK786471 GYG786471 HIC786471 HRY786471 IBU786471 ILQ786471 IVM786471 JFI786471 JPE786471 JZA786471 KIW786471 KSS786471 LCO786471 LMK786471 LWG786471 MGC786471 MPY786471 MZU786471 NJQ786471 NTM786471 ODI786471 ONE786471 OXA786471 PGW786471 PQS786471 QAO786471 QKK786471 QUG786471 REC786471 RNY786471 RXU786471 SHQ786471 SRM786471 TBI786471 TLE786471 TVA786471 UEW786471 UOS786471 UYO786471 VIK786471 VSG786471 WCC786471 WLY786471 WVU786471 O852007 JI852007 TE852007 ADA852007 AMW852007 AWS852007 BGO852007 BQK852007 CAG852007 CKC852007 CTY852007 DDU852007 DNQ852007 DXM852007 EHI852007 ERE852007 FBA852007 FKW852007 FUS852007 GEO852007 GOK852007 GYG852007 HIC852007 HRY852007 IBU852007 ILQ852007 IVM852007 JFI852007 JPE852007 JZA852007 KIW852007 KSS852007 LCO852007 LMK852007 LWG852007 MGC852007 MPY852007 MZU852007 NJQ852007 NTM852007 ODI852007 ONE852007 OXA852007 PGW852007 PQS852007 QAO852007 QKK852007 QUG852007 REC852007 RNY852007 RXU852007 SHQ852007 SRM852007 TBI852007 TLE852007 TVA852007 UEW852007 UOS852007 UYO852007 VIK852007 VSG852007 WCC852007 WLY852007 WVU852007 O917543 JI917543 TE917543 ADA917543 AMW917543 AWS917543 BGO917543 BQK917543 CAG917543 CKC917543 CTY917543 DDU917543 DNQ917543 DXM917543 EHI917543 ERE917543 FBA917543 FKW917543 FUS917543 GEO917543 GOK917543 GYG917543 HIC917543 HRY917543 IBU917543 ILQ917543 IVM917543 JFI917543 JPE917543 JZA917543 KIW917543 KSS917543 LCO917543 LMK917543 LWG917543 MGC917543 MPY917543 MZU917543 NJQ917543 NTM917543 ODI917543 ONE917543 OXA917543 PGW917543 PQS917543 QAO917543 QKK917543 QUG917543 REC917543 RNY917543 RXU917543 SHQ917543 SRM917543 TBI917543 TLE917543 TVA917543 UEW917543 UOS917543 UYO917543 VIK917543 VSG917543 WCC917543 WLY917543 WVU917543 O983079 JI983079 TE983079 ADA983079 AMW983079 AWS983079 BGO983079 BQK983079 CAG983079 CKC983079 CTY983079 DDU983079 DNQ983079 DXM983079 EHI983079 ERE983079 FBA983079 FKW983079 FUS983079 GEO983079 GOK983079 GYG983079 HIC983079 HRY983079 IBU983079 ILQ983079 IVM983079 JFI983079 JPE983079 JZA983079 KIW983079 KSS983079 LCO983079 LMK983079 LWG983079 MGC983079 MPY983079 MZU983079 NJQ983079 NTM983079 ODI983079 ONE983079 OXA983079 PGW983079 PQS983079 QAO983079 QKK983079 QUG983079 REC983079 RNY983079 RXU983079 SHQ983079 SRM983079 TBI983079 TLE983079 TVA983079 UEW983079 UOS983079 UYO983079 VIK983079 VSG983079 WCC983079 WLY983079 WVU983079 O48 JI48 TE48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O65581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O131117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O196653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O262189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O327725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O393261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O458797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O524333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O589869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O655405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O720941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O786477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O852013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O917549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O983085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O45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O65578 JI65578 TE65578 ADA65578 AMW65578 AWS65578 BGO65578 BQK65578 CAG65578 CKC65578 CTY65578 DDU65578 DNQ65578 DXM65578 EHI65578 ERE65578 FBA65578 FKW65578 FUS65578 GEO65578 GOK65578 GYG65578 HIC65578 HRY65578 IBU65578 ILQ65578 IVM65578 JFI65578 JPE65578 JZA65578 KIW65578 KSS65578 LCO65578 LMK65578 LWG65578 MGC65578 MPY65578 MZU65578 NJQ65578 NTM65578 ODI65578 ONE65578 OXA65578 PGW65578 PQS65578 QAO65578 QKK65578 QUG65578 REC65578 RNY65578 RXU65578 SHQ65578 SRM65578 TBI65578 TLE65578 TVA65578 UEW65578 UOS65578 UYO65578 VIK65578 VSG65578 WCC65578 WLY65578 WVU65578 O131114 JI131114 TE131114 ADA131114 AMW131114 AWS131114 BGO131114 BQK131114 CAG131114 CKC131114 CTY131114 DDU131114 DNQ131114 DXM131114 EHI131114 ERE131114 FBA131114 FKW131114 FUS131114 GEO131114 GOK131114 GYG131114 HIC131114 HRY131114 IBU131114 ILQ131114 IVM131114 JFI131114 JPE131114 JZA131114 KIW131114 KSS131114 LCO131114 LMK131114 LWG131114 MGC131114 MPY131114 MZU131114 NJQ131114 NTM131114 ODI131114 ONE131114 OXA131114 PGW131114 PQS131114 QAO131114 QKK131114 QUG131114 REC131114 RNY131114 RXU131114 SHQ131114 SRM131114 TBI131114 TLE131114 TVA131114 UEW131114 UOS131114 UYO131114 VIK131114 VSG131114 WCC131114 WLY131114 WVU131114 O196650 JI196650 TE196650 ADA196650 AMW196650 AWS196650 BGO196650 BQK196650 CAG196650 CKC196650 CTY196650 DDU196650 DNQ196650 DXM196650 EHI196650 ERE196650 FBA196650 FKW196650 FUS196650 GEO196650 GOK196650 GYG196650 HIC196650 HRY196650 IBU196650 ILQ196650 IVM196650 JFI196650 JPE196650 JZA196650 KIW196650 KSS196650 LCO196650 LMK196650 LWG196650 MGC196650 MPY196650 MZU196650 NJQ196650 NTM196650 ODI196650 ONE196650 OXA196650 PGW196650 PQS196650 QAO196650 QKK196650 QUG196650 REC196650 RNY196650 RXU196650 SHQ196650 SRM196650 TBI196650 TLE196650 TVA196650 UEW196650 UOS196650 UYO196650 VIK196650 VSG196650 WCC196650 WLY196650 WVU196650 O262186 JI262186 TE262186 ADA262186 AMW262186 AWS262186 BGO262186 BQK262186 CAG262186 CKC262186 CTY262186 DDU262186 DNQ262186 DXM262186 EHI262186 ERE262186 FBA262186 FKW262186 FUS262186 GEO262186 GOK262186 GYG262186 HIC262186 HRY262186 IBU262186 ILQ262186 IVM262186 JFI262186 JPE262186 JZA262186 KIW262186 KSS262186 LCO262186 LMK262186 LWG262186 MGC262186 MPY262186 MZU262186 NJQ262186 NTM262186 ODI262186 ONE262186 OXA262186 PGW262186 PQS262186 QAO262186 QKK262186 QUG262186 REC262186 RNY262186 RXU262186 SHQ262186 SRM262186 TBI262186 TLE262186 TVA262186 UEW262186 UOS262186 UYO262186 VIK262186 VSG262186 WCC262186 WLY262186 WVU262186 O327722 JI327722 TE327722 ADA327722 AMW327722 AWS327722 BGO327722 BQK327722 CAG327722 CKC327722 CTY327722 DDU327722 DNQ327722 DXM327722 EHI327722 ERE327722 FBA327722 FKW327722 FUS327722 GEO327722 GOK327722 GYG327722 HIC327722 HRY327722 IBU327722 ILQ327722 IVM327722 JFI327722 JPE327722 JZA327722 KIW327722 KSS327722 LCO327722 LMK327722 LWG327722 MGC327722 MPY327722 MZU327722 NJQ327722 NTM327722 ODI327722 ONE327722 OXA327722 PGW327722 PQS327722 QAO327722 QKK327722 QUG327722 REC327722 RNY327722 RXU327722 SHQ327722 SRM327722 TBI327722 TLE327722 TVA327722 UEW327722 UOS327722 UYO327722 VIK327722 VSG327722 WCC327722 WLY327722 WVU327722 O393258 JI393258 TE393258 ADA393258 AMW393258 AWS393258 BGO393258 BQK393258 CAG393258 CKC393258 CTY393258 DDU393258 DNQ393258 DXM393258 EHI393258 ERE393258 FBA393258 FKW393258 FUS393258 GEO393258 GOK393258 GYG393258 HIC393258 HRY393258 IBU393258 ILQ393258 IVM393258 JFI393258 JPE393258 JZA393258 KIW393258 KSS393258 LCO393258 LMK393258 LWG393258 MGC393258 MPY393258 MZU393258 NJQ393258 NTM393258 ODI393258 ONE393258 OXA393258 PGW393258 PQS393258 QAO393258 QKK393258 QUG393258 REC393258 RNY393258 RXU393258 SHQ393258 SRM393258 TBI393258 TLE393258 TVA393258 UEW393258 UOS393258 UYO393258 VIK393258 VSG393258 WCC393258 WLY393258 WVU393258 O458794 JI458794 TE458794 ADA458794 AMW458794 AWS458794 BGO458794 BQK458794 CAG458794 CKC458794 CTY458794 DDU458794 DNQ458794 DXM458794 EHI458794 ERE458794 FBA458794 FKW458794 FUS458794 GEO458794 GOK458794 GYG458794 HIC458794 HRY458794 IBU458794 ILQ458794 IVM458794 JFI458794 JPE458794 JZA458794 KIW458794 KSS458794 LCO458794 LMK458794 LWG458794 MGC458794 MPY458794 MZU458794 NJQ458794 NTM458794 ODI458794 ONE458794 OXA458794 PGW458794 PQS458794 QAO458794 QKK458794 QUG458794 REC458794 RNY458794 RXU458794 SHQ458794 SRM458794 TBI458794 TLE458794 TVA458794 UEW458794 UOS458794 UYO458794 VIK458794 VSG458794 WCC458794 WLY458794 WVU458794 O524330 JI524330 TE524330 ADA524330 AMW524330 AWS524330 BGO524330 BQK524330 CAG524330 CKC524330 CTY524330 DDU524330 DNQ524330 DXM524330 EHI524330 ERE524330 FBA524330 FKW524330 FUS524330 GEO524330 GOK524330 GYG524330 HIC524330 HRY524330 IBU524330 ILQ524330 IVM524330 JFI524330 JPE524330 JZA524330 KIW524330 KSS524330 LCO524330 LMK524330 LWG524330 MGC524330 MPY524330 MZU524330 NJQ524330 NTM524330 ODI524330 ONE524330 OXA524330 PGW524330 PQS524330 QAO524330 QKK524330 QUG524330 REC524330 RNY524330 RXU524330 SHQ524330 SRM524330 TBI524330 TLE524330 TVA524330 UEW524330 UOS524330 UYO524330 VIK524330 VSG524330 WCC524330 WLY524330 WVU524330 O589866 JI589866 TE589866 ADA589866 AMW589866 AWS589866 BGO589866 BQK589866 CAG589866 CKC589866 CTY589866 DDU589866 DNQ589866 DXM589866 EHI589866 ERE589866 FBA589866 FKW589866 FUS589866 GEO589866 GOK589866 GYG589866 HIC589866 HRY589866 IBU589866 ILQ589866 IVM589866 JFI589866 JPE589866 JZA589866 KIW589866 KSS589866 LCO589866 LMK589866 LWG589866 MGC589866 MPY589866 MZU589866 NJQ589866 NTM589866 ODI589866 ONE589866 OXA589866 PGW589866 PQS589866 QAO589866 QKK589866 QUG589866 REC589866 RNY589866 RXU589866 SHQ589866 SRM589866 TBI589866 TLE589866 TVA589866 UEW589866 UOS589866 UYO589866 VIK589866 VSG589866 WCC589866 WLY589866 WVU589866 O655402 JI655402 TE655402 ADA655402 AMW655402 AWS655402 BGO655402 BQK655402 CAG655402 CKC655402 CTY655402 DDU655402 DNQ655402 DXM655402 EHI655402 ERE655402 FBA655402 FKW655402 FUS655402 GEO655402 GOK655402 GYG655402 HIC655402 HRY655402 IBU655402 ILQ655402 IVM655402 JFI655402 JPE655402 JZA655402 KIW655402 KSS655402 LCO655402 LMK655402 LWG655402 MGC655402 MPY655402 MZU655402 NJQ655402 NTM655402 ODI655402 ONE655402 OXA655402 PGW655402 PQS655402 QAO655402 QKK655402 QUG655402 REC655402 RNY655402 RXU655402 SHQ655402 SRM655402 TBI655402 TLE655402 TVA655402 UEW655402 UOS655402 UYO655402 VIK655402 VSG655402 WCC655402 WLY655402 WVU655402 O720938 JI720938 TE720938 ADA720938 AMW720938 AWS720938 BGO720938 BQK720938 CAG720938 CKC720938 CTY720938 DDU720938 DNQ720938 DXM720938 EHI720938 ERE720938 FBA720938 FKW720938 FUS720938 GEO720938 GOK720938 GYG720938 HIC720938 HRY720938 IBU720938 ILQ720938 IVM720938 JFI720938 JPE720938 JZA720938 KIW720938 KSS720938 LCO720938 LMK720938 LWG720938 MGC720938 MPY720938 MZU720938 NJQ720938 NTM720938 ODI720938 ONE720938 OXA720938 PGW720938 PQS720938 QAO720938 QKK720938 QUG720938 REC720938 RNY720938 RXU720938 SHQ720938 SRM720938 TBI720938 TLE720938 TVA720938 UEW720938 UOS720938 UYO720938 VIK720938 VSG720938 WCC720938 WLY720938 WVU720938 O786474 JI786474 TE786474 ADA786474 AMW786474 AWS786474 BGO786474 BQK786474 CAG786474 CKC786474 CTY786474 DDU786474 DNQ786474 DXM786474 EHI786474 ERE786474 FBA786474 FKW786474 FUS786474 GEO786474 GOK786474 GYG786474 HIC786474 HRY786474 IBU786474 ILQ786474 IVM786474 JFI786474 JPE786474 JZA786474 KIW786474 KSS786474 LCO786474 LMK786474 LWG786474 MGC786474 MPY786474 MZU786474 NJQ786474 NTM786474 ODI786474 ONE786474 OXA786474 PGW786474 PQS786474 QAO786474 QKK786474 QUG786474 REC786474 RNY786474 RXU786474 SHQ786474 SRM786474 TBI786474 TLE786474 TVA786474 UEW786474 UOS786474 UYO786474 VIK786474 VSG786474 WCC786474 WLY786474 WVU786474 O852010 JI852010 TE852010 ADA852010 AMW852010 AWS852010 BGO852010 BQK852010 CAG852010 CKC852010 CTY852010 DDU852010 DNQ852010 DXM852010 EHI852010 ERE852010 FBA852010 FKW852010 FUS852010 GEO852010 GOK852010 GYG852010 HIC852010 HRY852010 IBU852010 ILQ852010 IVM852010 JFI852010 JPE852010 JZA852010 KIW852010 KSS852010 LCO852010 LMK852010 LWG852010 MGC852010 MPY852010 MZU852010 NJQ852010 NTM852010 ODI852010 ONE852010 OXA852010 PGW852010 PQS852010 QAO852010 QKK852010 QUG852010 REC852010 RNY852010 RXU852010 SHQ852010 SRM852010 TBI852010 TLE852010 TVA852010 UEW852010 UOS852010 UYO852010 VIK852010 VSG852010 WCC852010 WLY852010 WVU852010 O917546 JI917546 TE917546 ADA917546 AMW917546 AWS917546 BGO917546 BQK917546 CAG917546 CKC917546 CTY917546 DDU917546 DNQ917546 DXM917546 EHI917546 ERE917546 FBA917546 FKW917546 FUS917546 GEO917546 GOK917546 GYG917546 HIC917546 HRY917546 IBU917546 ILQ917546 IVM917546 JFI917546 JPE917546 JZA917546 KIW917546 KSS917546 LCO917546 LMK917546 LWG917546 MGC917546 MPY917546 MZU917546 NJQ917546 NTM917546 ODI917546 ONE917546 OXA917546 PGW917546 PQS917546 QAO917546 QKK917546 QUG917546 REC917546 RNY917546 RXU917546 SHQ917546 SRM917546 TBI917546 TLE917546 TVA917546 UEW917546 UOS917546 UYO917546 VIK917546 VSG917546 WCC917546 WLY917546 WVU917546 O983082 JI983082 TE983082 ADA983082 AMW983082 AWS983082 BGO983082 BQK983082 CAG983082 CKC983082 CTY983082 DDU983082 DNQ983082 DXM983082 EHI983082 ERE983082 FBA983082 FKW983082 FUS983082 GEO983082 GOK983082 GYG983082 HIC983082 HRY983082 IBU983082 ILQ983082 IVM983082 JFI983082 JPE983082 JZA983082 KIW983082 KSS983082 LCO983082 LMK983082 LWG983082 MGC983082 MPY983082 MZU983082 NJQ983082 NTM983082 ODI983082 ONE983082 OXA983082 PGW983082 PQS983082 QAO983082 QKK983082 QUG983082 REC983082 RNY983082 RXU983082 SHQ983082 SRM983082 TBI983082 TLE983082 TVA983082 UEW983082 UOS983082 UYO983082 VIK983082 VSG983082 WCC983082 WLY983082 WVU983082 T45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T65578 JN65578 TJ65578 ADF65578 ANB65578 AWX65578 BGT65578 BQP65578 CAL65578 CKH65578 CUD65578 DDZ65578 DNV65578 DXR65578 EHN65578 ERJ65578 FBF65578 FLB65578 FUX65578 GET65578 GOP65578 GYL65578 HIH65578 HSD65578 IBZ65578 ILV65578 IVR65578 JFN65578 JPJ65578 JZF65578 KJB65578 KSX65578 LCT65578 LMP65578 LWL65578 MGH65578 MQD65578 MZZ65578 NJV65578 NTR65578 ODN65578 ONJ65578 OXF65578 PHB65578 PQX65578 QAT65578 QKP65578 QUL65578 REH65578 ROD65578 RXZ65578 SHV65578 SRR65578 TBN65578 TLJ65578 TVF65578 UFB65578 UOX65578 UYT65578 VIP65578 VSL65578 WCH65578 WMD65578 WVZ65578 T131114 JN131114 TJ131114 ADF131114 ANB131114 AWX131114 BGT131114 BQP131114 CAL131114 CKH131114 CUD131114 DDZ131114 DNV131114 DXR131114 EHN131114 ERJ131114 FBF131114 FLB131114 FUX131114 GET131114 GOP131114 GYL131114 HIH131114 HSD131114 IBZ131114 ILV131114 IVR131114 JFN131114 JPJ131114 JZF131114 KJB131114 KSX131114 LCT131114 LMP131114 LWL131114 MGH131114 MQD131114 MZZ131114 NJV131114 NTR131114 ODN131114 ONJ131114 OXF131114 PHB131114 PQX131114 QAT131114 QKP131114 QUL131114 REH131114 ROD131114 RXZ131114 SHV131114 SRR131114 TBN131114 TLJ131114 TVF131114 UFB131114 UOX131114 UYT131114 VIP131114 VSL131114 WCH131114 WMD131114 WVZ131114 T196650 JN196650 TJ196650 ADF196650 ANB196650 AWX196650 BGT196650 BQP196650 CAL196650 CKH196650 CUD196650 DDZ196650 DNV196650 DXR196650 EHN196650 ERJ196650 FBF196650 FLB196650 FUX196650 GET196650 GOP196650 GYL196650 HIH196650 HSD196650 IBZ196650 ILV196650 IVR196650 JFN196650 JPJ196650 JZF196650 KJB196650 KSX196650 LCT196650 LMP196650 LWL196650 MGH196650 MQD196650 MZZ196650 NJV196650 NTR196650 ODN196650 ONJ196650 OXF196650 PHB196650 PQX196650 QAT196650 QKP196650 QUL196650 REH196650 ROD196650 RXZ196650 SHV196650 SRR196650 TBN196650 TLJ196650 TVF196650 UFB196650 UOX196650 UYT196650 VIP196650 VSL196650 WCH196650 WMD196650 WVZ196650 T262186 JN262186 TJ262186 ADF262186 ANB262186 AWX262186 BGT262186 BQP262186 CAL262186 CKH262186 CUD262186 DDZ262186 DNV262186 DXR262186 EHN262186 ERJ262186 FBF262186 FLB262186 FUX262186 GET262186 GOP262186 GYL262186 HIH262186 HSD262186 IBZ262186 ILV262186 IVR262186 JFN262186 JPJ262186 JZF262186 KJB262186 KSX262186 LCT262186 LMP262186 LWL262186 MGH262186 MQD262186 MZZ262186 NJV262186 NTR262186 ODN262186 ONJ262186 OXF262186 PHB262186 PQX262186 QAT262186 QKP262186 QUL262186 REH262186 ROD262186 RXZ262186 SHV262186 SRR262186 TBN262186 TLJ262186 TVF262186 UFB262186 UOX262186 UYT262186 VIP262186 VSL262186 WCH262186 WMD262186 WVZ262186 T327722 JN327722 TJ327722 ADF327722 ANB327722 AWX327722 BGT327722 BQP327722 CAL327722 CKH327722 CUD327722 DDZ327722 DNV327722 DXR327722 EHN327722 ERJ327722 FBF327722 FLB327722 FUX327722 GET327722 GOP327722 GYL327722 HIH327722 HSD327722 IBZ327722 ILV327722 IVR327722 JFN327722 JPJ327722 JZF327722 KJB327722 KSX327722 LCT327722 LMP327722 LWL327722 MGH327722 MQD327722 MZZ327722 NJV327722 NTR327722 ODN327722 ONJ327722 OXF327722 PHB327722 PQX327722 QAT327722 QKP327722 QUL327722 REH327722 ROD327722 RXZ327722 SHV327722 SRR327722 TBN327722 TLJ327722 TVF327722 UFB327722 UOX327722 UYT327722 VIP327722 VSL327722 WCH327722 WMD327722 WVZ327722 T393258 JN393258 TJ393258 ADF393258 ANB393258 AWX393258 BGT393258 BQP393258 CAL393258 CKH393258 CUD393258 DDZ393258 DNV393258 DXR393258 EHN393258 ERJ393258 FBF393258 FLB393258 FUX393258 GET393258 GOP393258 GYL393258 HIH393258 HSD393258 IBZ393258 ILV393258 IVR393258 JFN393258 JPJ393258 JZF393258 KJB393258 KSX393258 LCT393258 LMP393258 LWL393258 MGH393258 MQD393258 MZZ393258 NJV393258 NTR393258 ODN393258 ONJ393258 OXF393258 PHB393258 PQX393258 QAT393258 QKP393258 QUL393258 REH393258 ROD393258 RXZ393258 SHV393258 SRR393258 TBN393258 TLJ393258 TVF393258 UFB393258 UOX393258 UYT393258 VIP393258 VSL393258 WCH393258 WMD393258 WVZ393258 T458794 JN458794 TJ458794 ADF458794 ANB458794 AWX458794 BGT458794 BQP458794 CAL458794 CKH458794 CUD458794 DDZ458794 DNV458794 DXR458794 EHN458794 ERJ458794 FBF458794 FLB458794 FUX458794 GET458794 GOP458794 GYL458794 HIH458794 HSD458794 IBZ458794 ILV458794 IVR458794 JFN458794 JPJ458794 JZF458794 KJB458794 KSX458794 LCT458794 LMP458794 LWL458794 MGH458794 MQD458794 MZZ458794 NJV458794 NTR458794 ODN458794 ONJ458794 OXF458794 PHB458794 PQX458794 QAT458794 QKP458794 QUL458794 REH458794 ROD458794 RXZ458794 SHV458794 SRR458794 TBN458794 TLJ458794 TVF458794 UFB458794 UOX458794 UYT458794 VIP458794 VSL458794 WCH458794 WMD458794 WVZ458794 T524330 JN524330 TJ524330 ADF524330 ANB524330 AWX524330 BGT524330 BQP524330 CAL524330 CKH524330 CUD524330 DDZ524330 DNV524330 DXR524330 EHN524330 ERJ524330 FBF524330 FLB524330 FUX524330 GET524330 GOP524330 GYL524330 HIH524330 HSD524330 IBZ524330 ILV524330 IVR524330 JFN524330 JPJ524330 JZF524330 KJB524330 KSX524330 LCT524330 LMP524330 LWL524330 MGH524330 MQD524330 MZZ524330 NJV524330 NTR524330 ODN524330 ONJ524330 OXF524330 PHB524330 PQX524330 QAT524330 QKP524330 QUL524330 REH524330 ROD524330 RXZ524330 SHV524330 SRR524330 TBN524330 TLJ524330 TVF524330 UFB524330 UOX524330 UYT524330 VIP524330 VSL524330 WCH524330 WMD524330 WVZ524330 T589866 JN589866 TJ589866 ADF589866 ANB589866 AWX589866 BGT589866 BQP589866 CAL589866 CKH589866 CUD589866 DDZ589866 DNV589866 DXR589866 EHN589866 ERJ589866 FBF589866 FLB589866 FUX589866 GET589866 GOP589866 GYL589866 HIH589866 HSD589866 IBZ589866 ILV589866 IVR589866 JFN589866 JPJ589866 JZF589866 KJB589866 KSX589866 LCT589866 LMP589866 LWL589866 MGH589866 MQD589866 MZZ589866 NJV589866 NTR589866 ODN589866 ONJ589866 OXF589866 PHB589866 PQX589866 QAT589866 QKP589866 QUL589866 REH589866 ROD589866 RXZ589866 SHV589866 SRR589866 TBN589866 TLJ589866 TVF589866 UFB589866 UOX589866 UYT589866 VIP589866 VSL589866 WCH589866 WMD589866 WVZ589866 T655402 JN655402 TJ655402 ADF655402 ANB655402 AWX655402 BGT655402 BQP655402 CAL655402 CKH655402 CUD655402 DDZ655402 DNV655402 DXR655402 EHN655402 ERJ655402 FBF655402 FLB655402 FUX655402 GET655402 GOP655402 GYL655402 HIH655402 HSD655402 IBZ655402 ILV655402 IVR655402 JFN655402 JPJ655402 JZF655402 KJB655402 KSX655402 LCT655402 LMP655402 LWL655402 MGH655402 MQD655402 MZZ655402 NJV655402 NTR655402 ODN655402 ONJ655402 OXF655402 PHB655402 PQX655402 QAT655402 QKP655402 QUL655402 REH655402 ROD655402 RXZ655402 SHV655402 SRR655402 TBN655402 TLJ655402 TVF655402 UFB655402 UOX655402 UYT655402 VIP655402 VSL655402 WCH655402 WMD655402 WVZ655402 T720938 JN720938 TJ720938 ADF720938 ANB720938 AWX720938 BGT720938 BQP720938 CAL720938 CKH720938 CUD720938 DDZ720938 DNV720938 DXR720938 EHN720938 ERJ720938 FBF720938 FLB720938 FUX720938 GET720938 GOP720938 GYL720938 HIH720938 HSD720938 IBZ720938 ILV720938 IVR720938 JFN720938 JPJ720938 JZF720938 KJB720938 KSX720938 LCT720938 LMP720938 LWL720938 MGH720938 MQD720938 MZZ720938 NJV720938 NTR720938 ODN720938 ONJ720938 OXF720938 PHB720938 PQX720938 QAT720938 QKP720938 QUL720938 REH720938 ROD720938 RXZ720938 SHV720938 SRR720938 TBN720938 TLJ720938 TVF720938 UFB720938 UOX720938 UYT720938 VIP720938 VSL720938 WCH720938 WMD720938 WVZ720938 T786474 JN786474 TJ786474 ADF786474 ANB786474 AWX786474 BGT786474 BQP786474 CAL786474 CKH786474 CUD786474 DDZ786474 DNV786474 DXR786474 EHN786474 ERJ786474 FBF786474 FLB786474 FUX786474 GET786474 GOP786474 GYL786474 HIH786474 HSD786474 IBZ786474 ILV786474 IVR786474 JFN786474 JPJ786474 JZF786474 KJB786474 KSX786474 LCT786474 LMP786474 LWL786474 MGH786474 MQD786474 MZZ786474 NJV786474 NTR786474 ODN786474 ONJ786474 OXF786474 PHB786474 PQX786474 QAT786474 QKP786474 QUL786474 REH786474 ROD786474 RXZ786474 SHV786474 SRR786474 TBN786474 TLJ786474 TVF786474 UFB786474 UOX786474 UYT786474 VIP786474 VSL786474 WCH786474 WMD786474 WVZ786474 T852010 JN852010 TJ852010 ADF852010 ANB852010 AWX852010 BGT852010 BQP852010 CAL852010 CKH852010 CUD852010 DDZ852010 DNV852010 DXR852010 EHN852010 ERJ852010 FBF852010 FLB852010 FUX852010 GET852010 GOP852010 GYL852010 HIH852010 HSD852010 IBZ852010 ILV852010 IVR852010 JFN852010 JPJ852010 JZF852010 KJB852010 KSX852010 LCT852010 LMP852010 LWL852010 MGH852010 MQD852010 MZZ852010 NJV852010 NTR852010 ODN852010 ONJ852010 OXF852010 PHB852010 PQX852010 QAT852010 QKP852010 QUL852010 REH852010 ROD852010 RXZ852010 SHV852010 SRR852010 TBN852010 TLJ852010 TVF852010 UFB852010 UOX852010 UYT852010 VIP852010 VSL852010 WCH852010 WMD852010 WVZ852010 T917546 JN917546 TJ917546 ADF917546 ANB917546 AWX917546 BGT917546 BQP917546 CAL917546 CKH917546 CUD917546 DDZ917546 DNV917546 DXR917546 EHN917546 ERJ917546 FBF917546 FLB917546 FUX917546 GET917546 GOP917546 GYL917546 HIH917546 HSD917546 IBZ917546 ILV917546 IVR917546 JFN917546 JPJ917546 JZF917546 KJB917546 KSX917546 LCT917546 LMP917546 LWL917546 MGH917546 MQD917546 MZZ917546 NJV917546 NTR917546 ODN917546 ONJ917546 OXF917546 PHB917546 PQX917546 QAT917546 QKP917546 QUL917546 REH917546 ROD917546 RXZ917546 SHV917546 SRR917546 TBN917546 TLJ917546 TVF917546 UFB917546 UOX917546 UYT917546 VIP917546 VSL917546 WCH917546 WMD917546 WVZ917546 T983082 JN983082 TJ983082 ADF983082 ANB983082 AWX983082 BGT983082 BQP983082 CAL983082 CKH983082 CUD983082 DDZ983082 DNV983082 DXR983082 EHN983082 ERJ983082 FBF983082 FLB983082 FUX983082 GET983082 GOP983082 GYL983082 HIH983082 HSD983082 IBZ983082 ILV983082 IVR983082 JFN983082 JPJ983082 JZF983082 KJB983082 KSX983082 LCT983082 LMP983082 LWL983082 MGH983082 MQD983082 MZZ983082 NJV983082 NTR983082 ODN983082 ONJ983082 OXF983082 PHB983082 PQX983082 QAT983082 QKP983082 QUL983082 REH983082 ROD983082 RXZ983082 SHV983082 SRR983082 TBN983082 TLJ983082 TVF983082 UFB983082 UOX983082 UYT983082 VIP983082 VSL983082 WCH983082 WMD983082 WVZ983082 T65587 JN65587 TJ65587 ADF65587 ANB65587 AWX65587 BGT65587 BQP65587 CAL65587 CKH65587 CUD65587 DDZ65587 DNV65587 DXR65587 EHN65587 ERJ65587 FBF65587 FLB65587 FUX65587 GET65587 GOP65587 GYL65587 HIH65587 HSD65587 IBZ65587 ILV65587 IVR65587 JFN65587 JPJ65587 JZF65587 KJB65587 KSX65587 LCT65587 LMP65587 LWL65587 MGH65587 MQD65587 MZZ65587 NJV65587 NTR65587 ODN65587 ONJ65587 OXF65587 PHB65587 PQX65587 QAT65587 QKP65587 QUL65587 REH65587 ROD65587 RXZ65587 SHV65587 SRR65587 TBN65587 TLJ65587 TVF65587 UFB65587 UOX65587 UYT65587 VIP65587 VSL65587 WCH65587 WMD65587 WVZ65587 T131123 JN131123 TJ131123 ADF131123 ANB131123 AWX131123 BGT131123 BQP131123 CAL131123 CKH131123 CUD131123 DDZ131123 DNV131123 DXR131123 EHN131123 ERJ131123 FBF131123 FLB131123 FUX131123 GET131123 GOP131123 GYL131123 HIH131123 HSD131123 IBZ131123 ILV131123 IVR131123 JFN131123 JPJ131123 JZF131123 KJB131123 KSX131123 LCT131123 LMP131123 LWL131123 MGH131123 MQD131123 MZZ131123 NJV131123 NTR131123 ODN131123 ONJ131123 OXF131123 PHB131123 PQX131123 QAT131123 QKP131123 QUL131123 REH131123 ROD131123 RXZ131123 SHV131123 SRR131123 TBN131123 TLJ131123 TVF131123 UFB131123 UOX131123 UYT131123 VIP131123 VSL131123 WCH131123 WMD131123 WVZ131123 T196659 JN196659 TJ196659 ADF196659 ANB196659 AWX196659 BGT196659 BQP196659 CAL196659 CKH196659 CUD196659 DDZ196659 DNV196659 DXR196659 EHN196659 ERJ196659 FBF196659 FLB196659 FUX196659 GET196659 GOP196659 GYL196659 HIH196659 HSD196659 IBZ196659 ILV196659 IVR196659 JFN196659 JPJ196659 JZF196659 KJB196659 KSX196659 LCT196659 LMP196659 LWL196659 MGH196659 MQD196659 MZZ196659 NJV196659 NTR196659 ODN196659 ONJ196659 OXF196659 PHB196659 PQX196659 QAT196659 QKP196659 QUL196659 REH196659 ROD196659 RXZ196659 SHV196659 SRR196659 TBN196659 TLJ196659 TVF196659 UFB196659 UOX196659 UYT196659 VIP196659 VSL196659 WCH196659 WMD196659 WVZ196659 T262195 JN262195 TJ262195 ADF262195 ANB262195 AWX262195 BGT262195 BQP262195 CAL262195 CKH262195 CUD262195 DDZ262195 DNV262195 DXR262195 EHN262195 ERJ262195 FBF262195 FLB262195 FUX262195 GET262195 GOP262195 GYL262195 HIH262195 HSD262195 IBZ262195 ILV262195 IVR262195 JFN262195 JPJ262195 JZF262195 KJB262195 KSX262195 LCT262195 LMP262195 LWL262195 MGH262195 MQD262195 MZZ262195 NJV262195 NTR262195 ODN262195 ONJ262195 OXF262195 PHB262195 PQX262195 QAT262195 QKP262195 QUL262195 REH262195 ROD262195 RXZ262195 SHV262195 SRR262195 TBN262195 TLJ262195 TVF262195 UFB262195 UOX262195 UYT262195 VIP262195 VSL262195 WCH262195 WMD262195 WVZ262195 T327731 JN327731 TJ327731 ADF327731 ANB327731 AWX327731 BGT327731 BQP327731 CAL327731 CKH327731 CUD327731 DDZ327731 DNV327731 DXR327731 EHN327731 ERJ327731 FBF327731 FLB327731 FUX327731 GET327731 GOP327731 GYL327731 HIH327731 HSD327731 IBZ327731 ILV327731 IVR327731 JFN327731 JPJ327731 JZF327731 KJB327731 KSX327731 LCT327731 LMP327731 LWL327731 MGH327731 MQD327731 MZZ327731 NJV327731 NTR327731 ODN327731 ONJ327731 OXF327731 PHB327731 PQX327731 QAT327731 QKP327731 QUL327731 REH327731 ROD327731 RXZ327731 SHV327731 SRR327731 TBN327731 TLJ327731 TVF327731 UFB327731 UOX327731 UYT327731 VIP327731 VSL327731 WCH327731 WMD327731 WVZ327731 T393267 JN393267 TJ393267 ADF393267 ANB393267 AWX393267 BGT393267 BQP393267 CAL393267 CKH393267 CUD393267 DDZ393267 DNV393267 DXR393267 EHN393267 ERJ393267 FBF393267 FLB393267 FUX393267 GET393267 GOP393267 GYL393267 HIH393267 HSD393267 IBZ393267 ILV393267 IVR393267 JFN393267 JPJ393267 JZF393267 KJB393267 KSX393267 LCT393267 LMP393267 LWL393267 MGH393267 MQD393267 MZZ393267 NJV393267 NTR393267 ODN393267 ONJ393267 OXF393267 PHB393267 PQX393267 QAT393267 QKP393267 QUL393267 REH393267 ROD393267 RXZ393267 SHV393267 SRR393267 TBN393267 TLJ393267 TVF393267 UFB393267 UOX393267 UYT393267 VIP393267 VSL393267 WCH393267 WMD393267 WVZ393267 T458803 JN458803 TJ458803 ADF458803 ANB458803 AWX458803 BGT458803 BQP458803 CAL458803 CKH458803 CUD458803 DDZ458803 DNV458803 DXR458803 EHN458803 ERJ458803 FBF458803 FLB458803 FUX458803 GET458803 GOP458803 GYL458803 HIH458803 HSD458803 IBZ458803 ILV458803 IVR458803 JFN458803 JPJ458803 JZF458803 KJB458803 KSX458803 LCT458803 LMP458803 LWL458803 MGH458803 MQD458803 MZZ458803 NJV458803 NTR458803 ODN458803 ONJ458803 OXF458803 PHB458803 PQX458803 QAT458803 QKP458803 QUL458803 REH458803 ROD458803 RXZ458803 SHV458803 SRR458803 TBN458803 TLJ458803 TVF458803 UFB458803 UOX458803 UYT458803 VIP458803 VSL458803 WCH458803 WMD458803 WVZ458803 T524339 JN524339 TJ524339 ADF524339 ANB524339 AWX524339 BGT524339 BQP524339 CAL524339 CKH524339 CUD524339 DDZ524339 DNV524339 DXR524339 EHN524339 ERJ524339 FBF524339 FLB524339 FUX524339 GET524339 GOP524339 GYL524339 HIH524339 HSD524339 IBZ524339 ILV524339 IVR524339 JFN524339 JPJ524339 JZF524339 KJB524339 KSX524339 LCT524339 LMP524339 LWL524339 MGH524339 MQD524339 MZZ524339 NJV524339 NTR524339 ODN524339 ONJ524339 OXF524339 PHB524339 PQX524339 QAT524339 QKP524339 QUL524339 REH524339 ROD524339 RXZ524339 SHV524339 SRR524339 TBN524339 TLJ524339 TVF524339 UFB524339 UOX524339 UYT524339 VIP524339 VSL524339 WCH524339 WMD524339 WVZ524339 T589875 JN589875 TJ589875 ADF589875 ANB589875 AWX589875 BGT589875 BQP589875 CAL589875 CKH589875 CUD589875 DDZ589875 DNV589875 DXR589875 EHN589875 ERJ589875 FBF589875 FLB589875 FUX589875 GET589875 GOP589875 GYL589875 HIH589875 HSD589875 IBZ589875 ILV589875 IVR589875 JFN589875 JPJ589875 JZF589875 KJB589875 KSX589875 LCT589875 LMP589875 LWL589875 MGH589875 MQD589875 MZZ589875 NJV589875 NTR589875 ODN589875 ONJ589875 OXF589875 PHB589875 PQX589875 QAT589875 QKP589875 QUL589875 REH589875 ROD589875 RXZ589875 SHV589875 SRR589875 TBN589875 TLJ589875 TVF589875 UFB589875 UOX589875 UYT589875 VIP589875 VSL589875 WCH589875 WMD589875 WVZ589875 T655411 JN655411 TJ655411 ADF655411 ANB655411 AWX655411 BGT655411 BQP655411 CAL655411 CKH655411 CUD655411 DDZ655411 DNV655411 DXR655411 EHN655411 ERJ655411 FBF655411 FLB655411 FUX655411 GET655411 GOP655411 GYL655411 HIH655411 HSD655411 IBZ655411 ILV655411 IVR655411 JFN655411 JPJ655411 JZF655411 KJB655411 KSX655411 LCT655411 LMP655411 LWL655411 MGH655411 MQD655411 MZZ655411 NJV655411 NTR655411 ODN655411 ONJ655411 OXF655411 PHB655411 PQX655411 QAT655411 QKP655411 QUL655411 REH655411 ROD655411 RXZ655411 SHV655411 SRR655411 TBN655411 TLJ655411 TVF655411 UFB655411 UOX655411 UYT655411 VIP655411 VSL655411 WCH655411 WMD655411 WVZ655411 T720947 JN720947 TJ720947 ADF720947 ANB720947 AWX720947 BGT720947 BQP720947 CAL720947 CKH720947 CUD720947 DDZ720947 DNV720947 DXR720947 EHN720947 ERJ720947 FBF720947 FLB720947 FUX720947 GET720947 GOP720947 GYL720947 HIH720947 HSD720947 IBZ720947 ILV720947 IVR720947 JFN720947 JPJ720947 JZF720947 KJB720947 KSX720947 LCT720947 LMP720947 LWL720947 MGH720947 MQD720947 MZZ720947 NJV720947 NTR720947 ODN720947 ONJ720947 OXF720947 PHB720947 PQX720947 QAT720947 QKP720947 QUL720947 REH720947 ROD720947 RXZ720947 SHV720947 SRR720947 TBN720947 TLJ720947 TVF720947 UFB720947 UOX720947 UYT720947 VIP720947 VSL720947 WCH720947 WMD720947 WVZ720947 T786483 JN786483 TJ786483 ADF786483 ANB786483 AWX786483 BGT786483 BQP786483 CAL786483 CKH786483 CUD786483 DDZ786483 DNV786483 DXR786483 EHN786483 ERJ786483 FBF786483 FLB786483 FUX786483 GET786483 GOP786483 GYL786483 HIH786483 HSD786483 IBZ786483 ILV786483 IVR786483 JFN786483 JPJ786483 JZF786483 KJB786483 KSX786483 LCT786483 LMP786483 LWL786483 MGH786483 MQD786483 MZZ786483 NJV786483 NTR786483 ODN786483 ONJ786483 OXF786483 PHB786483 PQX786483 QAT786483 QKP786483 QUL786483 REH786483 ROD786483 RXZ786483 SHV786483 SRR786483 TBN786483 TLJ786483 TVF786483 UFB786483 UOX786483 UYT786483 VIP786483 VSL786483 WCH786483 WMD786483 WVZ786483 T852019 JN852019 TJ852019 ADF852019 ANB852019 AWX852019 BGT852019 BQP852019 CAL852019 CKH852019 CUD852019 DDZ852019 DNV852019 DXR852019 EHN852019 ERJ852019 FBF852019 FLB852019 FUX852019 GET852019 GOP852019 GYL852019 HIH852019 HSD852019 IBZ852019 ILV852019 IVR852019 JFN852019 JPJ852019 JZF852019 KJB852019 KSX852019 LCT852019 LMP852019 LWL852019 MGH852019 MQD852019 MZZ852019 NJV852019 NTR852019 ODN852019 ONJ852019 OXF852019 PHB852019 PQX852019 QAT852019 QKP852019 QUL852019 REH852019 ROD852019 RXZ852019 SHV852019 SRR852019 TBN852019 TLJ852019 TVF852019 UFB852019 UOX852019 UYT852019 VIP852019 VSL852019 WCH852019 WMD852019 WVZ852019 T917555 JN917555 TJ917555 ADF917555 ANB917555 AWX917555 BGT917555 BQP917555 CAL917555 CKH917555 CUD917555 DDZ917555 DNV917555 DXR917555 EHN917555 ERJ917555 FBF917555 FLB917555 FUX917555 GET917555 GOP917555 GYL917555 HIH917555 HSD917555 IBZ917555 ILV917555 IVR917555 JFN917555 JPJ917555 JZF917555 KJB917555 KSX917555 LCT917555 LMP917555 LWL917555 MGH917555 MQD917555 MZZ917555 NJV917555 NTR917555 ODN917555 ONJ917555 OXF917555 PHB917555 PQX917555 QAT917555 QKP917555 QUL917555 REH917555 ROD917555 RXZ917555 SHV917555 SRR917555 TBN917555 TLJ917555 TVF917555 UFB917555 UOX917555 UYT917555 VIP917555 VSL917555 WCH917555 WMD917555 WVZ917555 T983091 JN983091 TJ983091 ADF983091 ANB983091 AWX983091 BGT983091 BQP983091 CAL983091 CKH983091 CUD983091 DDZ983091 DNV983091 DXR983091 EHN983091 ERJ983091 FBF983091 FLB983091 FUX983091 GET983091 GOP983091 GYL983091 HIH983091 HSD983091 IBZ983091 ILV983091 IVR983091 JFN983091 JPJ983091 JZF983091 KJB983091 KSX983091 LCT983091 LMP983091 LWL983091 MGH983091 MQD983091 MZZ983091 NJV983091 NTR983091 ODN983091 ONJ983091 OXF983091 PHB983091 PQX983091 QAT983091 QKP983091 QUL983091 REH983091 ROD983091 RXZ983091 SHV983091 SRR983091 TBN983091 TLJ983091 TVF983091 UFB983091 UOX983091 UYT983091 VIP983091 VSL983091 WCH983091 WMD983091 WVZ983091 W65552:W65555 JQ65552:JQ65555 TM65552:TM65555 ADI65552:ADI65555 ANE65552:ANE65555 AXA65552:AXA65555 BGW65552:BGW65555 BQS65552:BQS65555 CAO65552:CAO65555 CKK65552:CKK65555 CUG65552:CUG65555 DEC65552:DEC65555 DNY65552:DNY65555 DXU65552:DXU65555 EHQ65552:EHQ65555 ERM65552:ERM65555 FBI65552:FBI65555 FLE65552:FLE65555 FVA65552:FVA65555 GEW65552:GEW65555 GOS65552:GOS65555 GYO65552:GYO65555 HIK65552:HIK65555 HSG65552:HSG65555 ICC65552:ICC65555 ILY65552:ILY65555 IVU65552:IVU65555 JFQ65552:JFQ65555 JPM65552:JPM65555 JZI65552:JZI65555 KJE65552:KJE65555 KTA65552:KTA65555 LCW65552:LCW65555 LMS65552:LMS65555 LWO65552:LWO65555 MGK65552:MGK65555 MQG65552:MQG65555 NAC65552:NAC65555 NJY65552:NJY65555 NTU65552:NTU65555 ODQ65552:ODQ65555 ONM65552:ONM65555 OXI65552:OXI65555 PHE65552:PHE65555 PRA65552:PRA65555 QAW65552:QAW65555 QKS65552:QKS65555 QUO65552:QUO65555 REK65552:REK65555 ROG65552:ROG65555 RYC65552:RYC65555 SHY65552:SHY65555 SRU65552:SRU65555 TBQ65552:TBQ65555 TLM65552:TLM65555 TVI65552:TVI65555 UFE65552:UFE65555 UPA65552:UPA65555 UYW65552:UYW65555 VIS65552:VIS65555 VSO65552:VSO65555 WCK65552:WCK65555 WMG65552:WMG65555 WWC65552:WWC65555 W131088:W131091 JQ131088:JQ131091 TM131088:TM131091 ADI131088:ADI131091 ANE131088:ANE131091 AXA131088:AXA131091 BGW131088:BGW131091 BQS131088:BQS131091 CAO131088:CAO131091 CKK131088:CKK131091 CUG131088:CUG131091 DEC131088:DEC131091 DNY131088:DNY131091 DXU131088:DXU131091 EHQ131088:EHQ131091 ERM131088:ERM131091 FBI131088:FBI131091 FLE131088:FLE131091 FVA131088:FVA131091 GEW131088:GEW131091 GOS131088:GOS131091 GYO131088:GYO131091 HIK131088:HIK131091 HSG131088:HSG131091 ICC131088:ICC131091 ILY131088:ILY131091 IVU131088:IVU131091 JFQ131088:JFQ131091 JPM131088:JPM131091 JZI131088:JZI131091 KJE131088:KJE131091 KTA131088:KTA131091 LCW131088:LCW131091 LMS131088:LMS131091 LWO131088:LWO131091 MGK131088:MGK131091 MQG131088:MQG131091 NAC131088:NAC131091 NJY131088:NJY131091 NTU131088:NTU131091 ODQ131088:ODQ131091 ONM131088:ONM131091 OXI131088:OXI131091 PHE131088:PHE131091 PRA131088:PRA131091 QAW131088:QAW131091 QKS131088:QKS131091 QUO131088:QUO131091 REK131088:REK131091 ROG131088:ROG131091 RYC131088:RYC131091 SHY131088:SHY131091 SRU131088:SRU131091 TBQ131088:TBQ131091 TLM131088:TLM131091 TVI131088:TVI131091 UFE131088:UFE131091 UPA131088:UPA131091 UYW131088:UYW131091 VIS131088:VIS131091 VSO131088:VSO131091 WCK131088:WCK131091 WMG131088:WMG131091 WWC131088:WWC131091 W196624:W196627 JQ196624:JQ196627 TM196624:TM196627 ADI196624:ADI196627 ANE196624:ANE196627 AXA196624:AXA196627 BGW196624:BGW196627 BQS196624:BQS196627 CAO196624:CAO196627 CKK196624:CKK196627 CUG196624:CUG196627 DEC196624:DEC196627 DNY196624:DNY196627 DXU196624:DXU196627 EHQ196624:EHQ196627 ERM196624:ERM196627 FBI196624:FBI196627 FLE196624:FLE196627 FVA196624:FVA196627 GEW196624:GEW196627 GOS196624:GOS196627 GYO196624:GYO196627 HIK196624:HIK196627 HSG196624:HSG196627 ICC196624:ICC196627 ILY196624:ILY196627 IVU196624:IVU196627 JFQ196624:JFQ196627 JPM196624:JPM196627 JZI196624:JZI196627 KJE196624:KJE196627 KTA196624:KTA196627 LCW196624:LCW196627 LMS196624:LMS196627 LWO196624:LWO196627 MGK196624:MGK196627 MQG196624:MQG196627 NAC196624:NAC196627 NJY196624:NJY196627 NTU196624:NTU196627 ODQ196624:ODQ196627 ONM196624:ONM196627 OXI196624:OXI196627 PHE196624:PHE196627 PRA196624:PRA196627 QAW196624:QAW196627 QKS196624:QKS196627 QUO196624:QUO196627 REK196624:REK196627 ROG196624:ROG196627 RYC196624:RYC196627 SHY196624:SHY196627 SRU196624:SRU196627 TBQ196624:TBQ196627 TLM196624:TLM196627 TVI196624:TVI196627 UFE196624:UFE196627 UPA196624:UPA196627 UYW196624:UYW196627 VIS196624:VIS196627 VSO196624:VSO196627 WCK196624:WCK196627 WMG196624:WMG196627 WWC196624:WWC196627 W262160:W262163 JQ262160:JQ262163 TM262160:TM262163 ADI262160:ADI262163 ANE262160:ANE262163 AXA262160:AXA262163 BGW262160:BGW262163 BQS262160:BQS262163 CAO262160:CAO262163 CKK262160:CKK262163 CUG262160:CUG262163 DEC262160:DEC262163 DNY262160:DNY262163 DXU262160:DXU262163 EHQ262160:EHQ262163 ERM262160:ERM262163 FBI262160:FBI262163 FLE262160:FLE262163 FVA262160:FVA262163 GEW262160:GEW262163 GOS262160:GOS262163 GYO262160:GYO262163 HIK262160:HIK262163 HSG262160:HSG262163 ICC262160:ICC262163 ILY262160:ILY262163 IVU262160:IVU262163 JFQ262160:JFQ262163 JPM262160:JPM262163 JZI262160:JZI262163 KJE262160:KJE262163 KTA262160:KTA262163 LCW262160:LCW262163 LMS262160:LMS262163 LWO262160:LWO262163 MGK262160:MGK262163 MQG262160:MQG262163 NAC262160:NAC262163 NJY262160:NJY262163 NTU262160:NTU262163 ODQ262160:ODQ262163 ONM262160:ONM262163 OXI262160:OXI262163 PHE262160:PHE262163 PRA262160:PRA262163 QAW262160:QAW262163 QKS262160:QKS262163 QUO262160:QUO262163 REK262160:REK262163 ROG262160:ROG262163 RYC262160:RYC262163 SHY262160:SHY262163 SRU262160:SRU262163 TBQ262160:TBQ262163 TLM262160:TLM262163 TVI262160:TVI262163 UFE262160:UFE262163 UPA262160:UPA262163 UYW262160:UYW262163 VIS262160:VIS262163 VSO262160:VSO262163 WCK262160:WCK262163 WMG262160:WMG262163 WWC262160:WWC262163 W327696:W327699 JQ327696:JQ327699 TM327696:TM327699 ADI327696:ADI327699 ANE327696:ANE327699 AXA327696:AXA327699 BGW327696:BGW327699 BQS327696:BQS327699 CAO327696:CAO327699 CKK327696:CKK327699 CUG327696:CUG327699 DEC327696:DEC327699 DNY327696:DNY327699 DXU327696:DXU327699 EHQ327696:EHQ327699 ERM327696:ERM327699 FBI327696:FBI327699 FLE327696:FLE327699 FVA327696:FVA327699 GEW327696:GEW327699 GOS327696:GOS327699 GYO327696:GYO327699 HIK327696:HIK327699 HSG327696:HSG327699 ICC327696:ICC327699 ILY327696:ILY327699 IVU327696:IVU327699 JFQ327696:JFQ327699 JPM327696:JPM327699 JZI327696:JZI327699 KJE327696:KJE327699 KTA327696:KTA327699 LCW327696:LCW327699 LMS327696:LMS327699 LWO327696:LWO327699 MGK327696:MGK327699 MQG327696:MQG327699 NAC327696:NAC327699 NJY327696:NJY327699 NTU327696:NTU327699 ODQ327696:ODQ327699 ONM327696:ONM327699 OXI327696:OXI327699 PHE327696:PHE327699 PRA327696:PRA327699 QAW327696:QAW327699 QKS327696:QKS327699 QUO327696:QUO327699 REK327696:REK327699 ROG327696:ROG327699 RYC327696:RYC327699 SHY327696:SHY327699 SRU327696:SRU327699 TBQ327696:TBQ327699 TLM327696:TLM327699 TVI327696:TVI327699 UFE327696:UFE327699 UPA327696:UPA327699 UYW327696:UYW327699 VIS327696:VIS327699 VSO327696:VSO327699 WCK327696:WCK327699 WMG327696:WMG327699 WWC327696:WWC327699 W393232:W393235 JQ393232:JQ393235 TM393232:TM393235 ADI393232:ADI393235 ANE393232:ANE393235 AXA393232:AXA393235 BGW393232:BGW393235 BQS393232:BQS393235 CAO393232:CAO393235 CKK393232:CKK393235 CUG393232:CUG393235 DEC393232:DEC393235 DNY393232:DNY393235 DXU393232:DXU393235 EHQ393232:EHQ393235 ERM393232:ERM393235 FBI393232:FBI393235 FLE393232:FLE393235 FVA393232:FVA393235 GEW393232:GEW393235 GOS393232:GOS393235 GYO393232:GYO393235 HIK393232:HIK393235 HSG393232:HSG393235 ICC393232:ICC393235 ILY393232:ILY393235 IVU393232:IVU393235 JFQ393232:JFQ393235 JPM393232:JPM393235 JZI393232:JZI393235 KJE393232:KJE393235 KTA393232:KTA393235 LCW393232:LCW393235 LMS393232:LMS393235 LWO393232:LWO393235 MGK393232:MGK393235 MQG393232:MQG393235 NAC393232:NAC393235 NJY393232:NJY393235 NTU393232:NTU393235 ODQ393232:ODQ393235 ONM393232:ONM393235 OXI393232:OXI393235 PHE393232:PHE393235 PRA393232:PRA393235 QAW393232:QAW393235 QKS393232:QKS393235 QUO393232:QUO393235 REK393232:REK393235 ROG393232:ROG393235 RYC393232:RYC393235 SHY393232:SHY393235 SRU393232:SRU393235 TBQ393232:TBQ393235 TLM393232:TLM393235 TVI393232:TVI393235 UFE393232:UFE393235 UPA393232:UPA393235 UYW393232:UYW393235 VIS393232:VIS393235 VSO393232:VSO393235 WCK393232:WCK393235 WMG393232:WMG393235 WWC393232:WWC393235 W458768:W458771 JQ458768:JQ458771 TM458768:TM458771 ADI458768:ADI458771 ANE458768:ANE458771 AXA458768:AXA458771 BGW458768:BGW458771 BQS458768:BQS458771 CAO458768:CAO458771 CKK458768:CKK458771 CUG458768:CUG458771 DEC458768:DEC458771 DNY458768:DNY458771 DXU458768:DXU458771 EHQ458768:EHQ458771 ERM458768:ERM458771 FBI458768:FBI458771 FLE458768:FLE458771 FVA458768:FVA458771 GEW458768:GEW458771 GOS458768:GOS458771 GYO458768:GYO458771 HIK458768:HIK458771 HSG458768:HSG458771 ICC458768:ICC458771 ILY458768:ILY458771 IVU458768:IVU458771 JFQ458768:JFQ458771 JPM458768:JPM458771 JZI458768:JZI458771 KJE458768:KJE458771 KTA458768:KTA458771 LCW458768:LCW458771 LMS458768:LMS458771 LWO458768:LWO458771 MGK458768:MGK458771 MQG458768:MQG458771 NAC458768:NAC458771 NJY458768:NJY458771 NTU458768:NTU458771 ODQ458768:ODQ458771 ONM458768:ONM458771 OXI458768:OXI458771 PHE458768:PHE458771 PRA458768:PRA458771 QAW458768:QAW458771 QKS458768:QKS458771 QUO458768:QUO458771 REK458768:REK458771 ROG458768:ROG458771 RYC458768:RYC458771 SHY458768:SHY458771 SRU458768:SRU458771 TBQ458768:TBQ458771 TLM458768:TLM458771 TVI458768:TVI458771 UFE458768:UFE458771 UPA458768:UPA458771 UYW458768:UYW458771 VIS458768:VIS458771 VSO458768:VSO458771 WCK458768:WCK458771 WMG458768:WMG458771 WWC458768:WWC458771 W524304:W524307 JQ524304:JQ524307 TM524304:TM524307 ADI524304:ADI524307 ANE524304:ANE524307 AXA524304:AXA524307 BGW524304:BGW524307 BQS524304:BQS524307 CAO524304:CAO524307 CKK524304:CKK524307 CUG524304:CUG524307 DEC524304:DEC524307 DNY524304:DNY524307 DXU524304:DXU524307 EHQ524304:EHQ524307 ERM524304:ERM524307 FBI524304:FBI524307 FLE524304:FLE524307 FVA524304:FVA524307 GEW524304:GEW524307 GOS524304:GOS524307 GYO524304:GYO524307 HIK524304:HIK524307 HSG524304:HSG524307 ICC524304:ICC524307 ILY524304:ILY524307 IVU524304:IVU524307 JFQ524304:JFQ524307 JPM524304:JPM524307 JZI524304:JZI524307 KJE524304:KJE524307 KTA524304:KTA524307 LCW524304:LCW524307 LMS524304:LMS524307 LWO524304:LWO524307 MGK524304:MGK524307 MQG524304:MQG524307 NAC524304:NAC524307 NJY524304:NJY524307 NTU524304:NTU524307 ODQ524304:ODQ524307 ONM524304:ONM524307 OXI524304:OXI524307 PHE524304:PHE524307 PRA524304:PRA524307 QAW524304:QAW524307 QKS524304:QKS524307 QUO524304:QUO524307 REK524304:REK524307 ROG524304:ROG524307 RYC524304:RYC524307 SHY524304:SHY524307 SRU524304:SRU524307 TBQ524304:TBQ524307 TLM524304:TLM524307 TVI524304:TVI524307 UFE524304:UFE524307 UPA524304:UPA524307 UYW524304:UYW524307 VIS524304:VIS524307 VSO524304:VSO524307 WCK524304:WCK524307 WMG524304:WMG524307 WWC524304:WWC524307 W589840:W589843 JQ589840:JQ589843 TM589840:TM589843 ADI589840:ADI589843 ANE589840:ANE589843 AXA589840:AXA589843 BGW589840:BGW589843 BQS589840:BQS589843 CAO589840:CAO589843 CKK589840:CKK589843 CUG589840:CUG589843 DEC589840:DEC589843 DNY589840:DNY589843 DXU589840:DXU589843 EHQ589840:EHQ589843 ERM589840:ERM589843 FBI589840:FBI589843 FLE589840:FLE589843 FVA589840:FVA589843 GEW589840:GEW589843 GOS589840:GOS589843 GYO589840:GYO589843 HIK589840:HIK589843 HSG589840:HSG589843 ICC589840:ICC589843 ILY589840:ILY589843 IVU589840:IVU589843 JFQ589840:JFQ589843 JPM589840:JPM589843 JZI589840:JZI589843 KJE589840:KJE589843 KTA589840:KTA589843 LCW589840:LCW589843 LMS589840:LMS589843 LWO589840:LWO589843 MGK589840:MGK589843 MQG589840:MQG589843 NAC589840:NAC589843 NJY589840:NJY589843 NTU589840:NTU589843 ODQ589840:ODQ589843 ONM589840:ONM589843 OXI589840:OXI589843 PHE589840:PHE589843 PRA589840:PRA589843 QAW589840:QAW589843 QKS589840:QKS589843 QUO589840:QUO589843 REK589840:REK589843 ROG589840:ROG589843 RYC589840:RYC589843 SHY589840:SHY589843 SRU589840:SRU589843 TBQ589840:TBQ589843 TLM589840:TLM589843 TVI589840:TVI589843 UFE589840:UFE589843 UPA589840:UPA589843 UYW589840:UYW589843 VIS589840:VIS589843 VSO589840:VSO589843 WCK589840:WCK589843 WMG589840:WMG589843 WWC589840:WWC589843 W655376:W655379 JQ655376:JQ655379 TM655376:TM655379 ADI655376:ADI655379 ANE655376:ANE655379 AXA655376:AXA655379 BGW655376:BGW655379 BQS655376:BQS655379 CAO655376:CAO655379 CKK655376:CKK655379 CUG655376:CUG655379 DEC655376:DEC655379 DNY655376:DNY655379 DXU655376:DXU655379 EHQ655376:EHQ655379 ERM655376:ERM655379 FBI655376:FBI655379 FLE655376:FLE655379 FVA655376:FVA655379 GEW655376:GEW655379 GOS655376:GOS655379 GYO655376:GYO655379 HIK655376:HIK655379 HSG655376:HSG655379 ICC655376:ICC655379 ILY655376:ILY655379 IVU655376:IVU655379 JFQ655376:JFQ655379 JPM655376:JPM655379 JZI655376:JZI655379 KJE655376:KJE655379 KTA655376:KTA655379 LCW655376:LCW655379 LMS655376:LMS655379 LWO655376:LWO655379 MGK655376:MGK655379 MQG655376:MQG655379 NAC655376:NAC655379 NJY655376:NJY655379 NTU655376:NTU655379 ODQ655376:ODQ655379 ONM655376:ONM655379 OXI655376:OXI655379 PHE655376:PHE655379 PRA655376:PRA655379 QAW655376:QAW655379 QKS655376:QKS655379 QUO655376:QUO655379 REK655376:REK655379 ROG655376:ROG655379 RYC655376:RYC655379 SHY655376:SHY655379 SRU655376:SRU655379 TBQ655376:TBQ655379 TLM655376:TLM655379 TVI655376:TVI655379 UFE655376:UFE655379 UPA655376:UPA655379 UYW655376:UYW655379 VIS655376:VIS655379 VSO655376:VSO655379 WCK655376:WCK655379 WMG655376:WMG655379 WWC655376:WWC655379 W720912:W720915 JQ720912:JQ720915 TM720912:TM720915 ADI720912:ADI720915 ANE720912:ANE720915 AXA720912:AXA720915 BGW720912:BGW720915 BQS720912:BQS720915 CAO720912:CAO720915 CKK720912:CKK720915 CUG720912:CUG720915 DEC720912:DEC720915 DNY720912:DNY720915 DXU720912:DXU720915 EHQ720912:EHQ720915 ERM720912:ERM720915 FBI720912:FBI720915 FLE720912:FLE720915 FVA720912:FVA720915 GEW720912:GEW720915 GOS720912:GOS720915 GYO720912:GYO720915 HIK720912:HIK720915 HSG720912:HSG720915 ICC720912:ICC720915 ILY720912:ILY720915 IVU720912:IVU720915 JFQ720912:JFQ720915 JPM720912:JPM720915 JZI720912:JZI720915 KJE720912:KJE720915 KTA720912:KTA720915 LCW720912:LCW720915 LMS720912:LMS720915 LWO720912:LWO720915 MGK720912:MGK720915 MQG720912:MQG720915 NAC720912:NAC720915 NJY720912:NJY720915 NTU720912:NTU720915 ODQ720912:ODQ720915 ONM720912:ONM720915 OXI720912:OXI720915 PHE720912:PHE720915 PRA720912:PRA720915 QAW720912:QAW720915 QKS720912:QKS720915 QUO720912:QUO720915 REK720912:REK720915 ROG720912:ROG720915 RYC720912:RYC720915 SHY720912:SHY720915 SRU720912:SRU720915 TBQ720912:TBQ720915 TLM720912:TLM720915 TVI720912:TVI720915 UFE720912:UFE720915 UPA720912:UPA720915 UYW720912:UYW720915 VIS720912:VIS720915 VSO720912:VSO720915 WCK720912:WCK720915 WMG720912:WMG720915 WWC720912:WWC720915 W786448:W786451 JQ786448:JQ786451 TM786448:TM786451 ADI786448:ADI786451 ANE786448:ANE786451 AXA786448:AXA786451 BGW786448:BGW786451 BQS786448:BQS786451 CAO786448:CAO786451 CKK786448:CKK786451 CUG786448:CUG786451 DEC786448:DEC786451 DNY786448:DNY786451 DXU786448:DXU786451 EHQ786448:EHQ786451 ERM786448:ERM786451 FBI786448:FBI786451 FLE786448:FLE786451 FVA786448:FVA786451 GEW786448:GEW786451 GOS786448:GOS786451 GYO786448:GYO786451 HIK786448:HIK786451 HSG786448:HSG786451 ICC786448:ICC786451 ILY786448:ILY786451 IVU786448:IVU786451 JFQ786448:JFQ786451 JPM786448:JPM786451 JZI786448:JZI786451 KJE786448:KJE786451 KTA786448:KTA786451 LCW786448:LCW786451 LMS786448:LMS786451 LWO786448:LWO786451 MGK786448:MGK786451 MQG786448:MQG786451 NAC786448:NAC786451 NJY786448:NJY786451 NTU786448:NTU786451 ODQ786448:ODQ786451 ONM786448:ONM786451 OXI786448:OXI786451 PHE786448:PHE786451 PRA786448:PRA786451 QAW786448:QAW786451 QKS786448:QKS786451 QUO786448:QUO786451 REK786448:REK786451 ROG786448:ROG786451 RYC786448:RYC786451 SHY786448:SHY786451 SRU786448:SRU786451 TBQ786448:TBQ786451 TLM786448:TLM786451 TVI786448:TVI786451 UFE786448:UFE786451 UPA786448:UPA786451 UYW786448:UYW786451 VIS786448:VIS786451 VSO786448:VSO786451 WCK786448:WCK786451 WMG786448:WMG786451 WWC786448:WWC786451 W851984:W851987 JQ851984:JQ851987 TM851984:TM851987 ADI851984:ADI851987 ANE851984:ANE851987 AXA851984:AXA851987 BGW851984:BGW851987 BQS851984:BQS851987 CAO851984:CAO851987 CKK851984:CKK851987 CUG851984:CUG851987 DEC851984:DEC851987 DNY851984:DNY851987 DXU851984:DXU851987 EHQ851984:EHQ851987 ERM851984:ERM851987 FBI851984:FBI851987 FLE851984:FLE851987 FVA851984:FVA851987 GEW851984:GEW851987 GOS851984:GOS851987 GYO851984:GYO851987 HIK851984:HIK851987 HSG851984:HSG851987 ICC851984:ICC851987 ILY851984:ILY851987 IVU851984:IVU851987 JFQ851984:JFQ851987 JPM851984:JPM851987 JZI851984:JZI851987 KJE851984:KJE851987 KTA851984:KTA851987 LCW851984:LCW851987 LMS851984:LMS851987 LWO851984:LWO851987 MGK851984:MGK851987 MQG851984:MQG851987 NAC851984:NAC851987 NJY851984:NJY851987 NTU851984:NTU851987 ODQ851984:ODQ851987 ONM851984:ONM851987 OXI851984:OXI851987 PHE851984:PHE851987 PRA851984:PRA851987 QAW851984:QAW851987 QKS851984:QKS851987 QUO851984:QUO851987 REK851984:REK851987 ROG851984:ROG851987 RYC851984:RYC851987 SHY851984:SHY851987 SRU851984:SRU851987 TBQ851984:TBQ851987 TLM851984:TLM851987 TVI851984:TVI851987 UFE851984:UFE851987 UPA851984:UPA851987 UYW851984:UYW851987 VIS851984:VIS851987 VSO851984:VSO851987 WCK851984:WCK851987 WMG851984:WMG851987 WWC851984:WWC851987 W917520:W917523 JQ917520:JQ917523 TM917520:TM917523 ADI917520:ADI917523 ANE917520:ANE917523 AXA917520:AXA917523 BGW917520:BGW917523 BQS917520:BQS917523 CAO917520:CAO917523 CKK917520:CKK917523 CUG917520:CUG917523 DEC917520:DEC917523 DNY917520:DNY917523 DXU917520:DXU917523 EHQ917520:EHQ917523 ERM917520:ERM917523 FBI917520:FBI917523 FLE917520:FLE917523 FVA917520:FVA917523 GEW917520:GEW917523 GOS917520:GOS917523 GYO917520:GYO917523 HIK917520:HIK917523 HSG917520:HSG917523 ICC917520:ICC917523 ILY917520:ILY917523 IVU917520:IVU917523 JFQ917520:JFQ917523 JPM917520:JPM917523 JZI917520:JZI917523 KJE917520:KJE917523 KTA917520:KTA917523 LCW917520:LCW917523 LMS917520:LMS917523 LWO917520:LWO917523 MGK917520:MGK917523 MQG917520:MQG917523 NAC917520:NAC917523 NJY917520:NJY917523 NTU917520:NTU917523 ODQ917520:ODQ917523 ONM917520:ONM917523 OXI917520:OXI917523 PHE917520:PHE917523 PRA917520:PRA917523 QAW917520:QAW917523 QKS917520:QKS917523 QUO917520:QUO917523 REK917520:REK917523 ROG917520:ROG917523 RYC917520:RYC917523 SHY917520:SHY917523 SRU917520:SRU917523 TBQ917520:TBQ917523 TLM917520:TLM917523 TVI917520:TVI917523 UFE917520:UFE917523 UPA917520:UPA917523 UYW917520:UYW917523 VIS917520:VIS917523 VSO917520:VSO917523 WCK917520:WCK917523 WMG917520:WMG917523 WWC917520:WWC917523 W983056:W983059 JQ983056:JQ983059 TM983056:TM983059 ADI983056:ADI983059 ANE983056:ANE983059 AXA983056:AXA983059 BGW983056:BGW983059 BQS983056:BQS983059 CAO983056:CAO983059 CKK983056:CKK983059 CUG983056:CUG983059 DEC983056:DEC983059 DNY983056:DNY983059 DXU983056:DXU983059 EHQ983056:EHQ983059 ERM983056:ERM983059 FBI983056:FBI983059 FLE983056:FLE983059 FVA983056:FVA983059 GEW983056:GEW983059 GOS983056:GOS983059 GYO983056:GYO983059 HIK983056:HIK983059 HSG983056:HSG983059 ICC983056:ICC983059 ILY983056:ILY983059 IVU983056:IVU983059 JFQ983056:JFQ983059 JPM983056:JPM983059 JZI983056:JZI983059 KJE983056:KJE983059 KTA983056:KTA983059 LCW983056:LCW983059 LMS983056:LMS983059 LWO983056:LWO983059 MGK983056:MGK983059 MQG983056:MQG983059 NAC983056:NAC983059 NJY983056:NJY983059 NTU983056:NTU983059 ODQ983056:ODQ983059 ONM983056:ONM983059 OXI983056:OXI983059 PHE983056:PHE983059 PRA983056:PRA983059 QAW983056:QAW983059 QKS983056:QKS983059 QUO983056:QUO983059 REK983056:REK983059 ROG983056:ROG983059 RYC983056:RYC983059 SHY983056:SHY983059 SRU983056:SRU983059 TBQ983056:TBQ983059 TLM983056:TLM983059 TVI983056:TVI983059 UFE983056:UFE983059 UPA983056:UPA983059 UYW983056:UYW983059 VIS983056:VIS983059 VSO983056:VSO983059 WCK983056:WCK983059 WMG983056:WMG983059 WWC983056:WWC983059 X20:AL20 JR20:KF20 TN20:UB20 ADJ20:ADX20 ANF20:ANT20 AXB20:AXP20 BGX20:BHL20 BQT20:BRH20 CAP20:CBD20 CKL20:CKZ20 CUH20:CUV20 DED20:DER20 DNZ20:DON20 DXV20:DYJ20 EHR20:EIF20 ERN20:ESB20 FBJ20:FBX20 FLF20:FLT20 FVB20:FVP20 GEX20:GFL20 GOT20:GPH20 GYP20:GZD20 HIL20:HIZ20 HSH20:HSV20 ICD20:ICR20 ILZ20:IMN20 IVV20:IWJ20 JFR20:JGF20 JPN20:JQB20 JZJ20:JZX20 KJF20:KJT20 KTB20:KTP20 LCX20:LDL20 LMT20:LNH20 LWP20:LXD20 MGL20:MGZ20 MQH20:MQV20 NAD20:NAR20 NJZ20:NKN20 NTV20:NUJ20 ODR20:OEF20 ONN20:OOB20 OXJ20:OXX20 PHF20:PHT20 PRB20:PRP20 QAX20:QBL20 QKT20:QLH20 QUP20:QVD20 REL20:REZ20 ROH20:ROV20 RYD20:RYR20 SHZ20:SIN20 SRV20:SSJ20 TBR20:TCF20 TLN20:TMB20 TVJ20:TVX20 UFF20:UFT20 UPB20:UPP20 UYX20:UZL20 VIT20:VJH20 VSP20:VTD20 WCL20:WCZ20 WMH20:WMV20 WWD20:WWR20 X65553:AL65553 JR65553:KF65553 TN65553:UB65553 ADJ65553:ADX65553 ANF65553:ANT65553 AXB65553:AXP65553 BGX65553:BHL65553 BQT65553:BRH65553 CAP65553:CBD65553 CKL65553:CKZ65553 CUH65553:CUV65553 DED65553:DER65553 DNZ65553:DON65553 DXV65553:DYJ65553 EHR65553:EIF65553 ERN65553:ESB65553 FBJ65553:FBX65553 FLF65553:FLT65553 FVB65553:FVP65553 GEX65553:GFL65553 GOT65553:GPH65553 GYP65553:GZD65553 HIL65553:HIZ65553 HSH65553:HSV65553 ICD65553:ICR65553 ILZ65553:IMN65553 IVV65553:IWJ65553 JFR65553:JGF65553 JPN65553:JQB65553 JZJ65553:JZX65553 KJF65553:KJT65553 KTB65553:KTP65553 LCX65553:LDL65553 LMT65553:LNH65553 LWP65553:LXD65553 MGL65553:MGZ65553 MQH65553:MQV65553 NAD65553:NAR65553 NJZ65553:NKN65553 NTV65553:NUJ65553 ODR65553:OEF65553 ONN65553:OOB65553 OXJ65553:OXX65553 PHF65553:PHT65553 PRB65553:PRP65553 QAX65553:QBL65553 QKT65553:QLH65553 QUP65553:QVD65553 REL65553:REZ65553 ROH65553:ROV65553 RYD65553:RYR65553 SHZ65553:SIN65553 SRV65553:SSJ65553 TBR65553:TCF65553 TLN65553:TMB65553 TVJ65553:TVX65553 UFF65553:UFT65553 UPB65553:UPP65553 UYX65553:UZL65553 VIT65553:VJH65553 VSP65553:VTD65553 WCL65553:WCZ65553 WMH65553:WMV65553 WWD65553:WWR65553 X131089:AL131089 JR131089:KF131089 TN131089:UB131089 ADJ131089:ADX131089 ANF131089:ANT131089 AXB131089:AXP131089 BGX131089:BHL131089 BQT131089:BRH131089 CAP131089:CBD131089 CKL131089:CKZ131089 CUH131089:CUV131089 DED131089:DER131089 DNZ131089:DON131089 DXV131089:DYJ131089 EHR131089:EIF131089 ERN131089:ESB131089 FBJ131089:FBX131089 FLF131089:FLT131089 FVB131089:FVP131089 GEX131089:GFL131089 GOT131089:GPH131089 GYP131089:GZD131089 HIL131089:HIZ131089 HSH131089:HSV131089 ICD131089:ICR131089 ILZ131089:IMN131089 IVV131089:IWJ131089 JFR131089:JGF131089 JPN131089:JQB131089 JZJ131089:JZX131089 KJF131089:KJT131089 KTB131089:KTP131089 LCX131089:LDL131089 LMT131089:LNH131089 LWP131089:LXD131089 MGL131089:MGZ131089 MQH131089:MQV131089 NAD131089:NAR131089 NJZ131089:NKN131089 NTV131089:NUJ131089 ODR131089:OEF131089 ONN131089:OOB131089 OXJ131089:OXX131089 PHF131089:PHT131089 PRB131089:PRP131089 QAX131089:QBL131089 QKT131089:QLH131089 QUP131089:QVD131089 REL131089:REZ131089 ROH131089:ROV131089 RYD131089:RYR131089 SHZ131089:SIN131089 SRV131089:SSJ131089 TBR131089:TCF131089 TLN131089:TMB131089 TVJ131089:TVX131089 UFF131089:UFT131089 UPB131089:UPP131089 UYX131089:UZL131089 VIT131089:VJH131089 VSP131089:VTD131089 WCL131089:WCZ131089 WMH131089:WMV131089 WWD131089:WWR131089 X196625:AL196625 JR196625:KF196625 TN196625:UB196625 ADJ196625:ADX196625 ANF196625:ANT196625 AXB196625:AXP196625 BGX196625:BHL196625 BQT196625:BRH196625 CAP196625:CBD196625 CKL196625:CKZ196625 CUH196625:CUV196625 DED196625:DER196625 DNZ196625:DON196625 DXV196625:DYJ196625 EHR196625:EIF196625 ERN196625:ESB196625 FBJ196625:FBX196625 FLF196625:FLT196625 FVB196625:FVP196625 GEX196625:GFL196625 GOT196625:GPH196625 GYP196625:GZD196625 HIL196625:HIZ196625 HSH196625:HSV196625 ICD196625:ICR196625 ILZ196625:IMN196625 IVV196625:IWJ196625 JFR196625:JGF196625 JPN196625:JQB196625 JZJ196625:JZX196625 KJF196625:KJT196625 KTB196625:KTP196625 LCX196625:LDL196625 LMT196625:LNH196625 LWP196625:LXD196625 MGL196625:MGZ196625 MQH196625:MQV196625 NAD196625:NAR196625 NJZ196625:NKN196625 NTV196625:NUJ196625 ODR196625:OEF196625 ONN196625:OOB196625 OXJ196625:OXX196625 PHF196625:PHT196625 PRB196625:PRP196625 QAX196625:QBL196625 QKT196625:QLH196625 QUP196625:QVD196625 REL196625:REZ196625 ROH196625:ROV196625 RYD196625:RYR196625 SHZ196625:SIN196625 SRV196625:SSJ196625 TBR196625:TCF196625 TLN196625:TMB196625 TVJ196625:TVX196625 UFF196625:UFT196625 UPB196625:UPP196625 UYX196625:UZL196625 VIT196625:VJH196625 VSP196625:VTD196625 WCL196625:WCZ196625 WMH196625:WMV196625 WWD196625:WWR196625 X262161:AL262161 JR262161:KF262161 TN262161:UB262161 ADJ262161:ADX262161 ANF262161:ANT262161 AXB262161:AXP262161 BGX262161:BHL262161 BQT262161:BRH262161 CAP262161:CBD262161 CKL262161:CKZ262161 CUH262161:CUV262161 DED262161:DER262161 DNZ262161:DON262161 DXV262161:DYJ262161 EHR262161:EIF262161 ERN262161:ESB262161 FBJ262161:FBX262161 FLF262161:FLT262161 FVB262161:FVP262161 GEX262161:GFL262161 GOT262161:GPH262161 GYP262161:GZD262161 HIL262161:HIZ262161 HSH262161:HSV262161 ICD262161:ICR262161 ILZ262161:IMN262161 IVV262161:IWJ262161 JFR262161:JGF262161 JPN262161:JQB262161 JZJ262161:JZX262161 KJF262161:KJT262161 KTB262161:KTP262161 LCX262161:LDL262161 LMT262161:LNH262161 LWP262161:LXD262161 MGL262161:MGZ262161 MQH262161:MQV262161 NAD262161:NAR262161 NJZ262161:NKN262161 NTV262161:NUJ262161 ODR262161:OEF262161 ONN262161:OOB262161 OXJ262161:OXX262161 PHF262161:PHT262161 PRB262161:PRP262161 QAX262161:QBL262161 QKT262161:QLH262161 QUP262161:QVD262161 REL262161:REZ262161 ROH262161:ROV262161 RYD262161:RYR262161 SHZ262161:SIN262161 SRV262161:SSJ262161 TBR262161:TCF262161 TLN262161:TMB262161 TVJ262161:TVX262161 UFF262161:UFT262161 UPB262161:UPP262161 UYX262161:UZL262161 VIT262161:VJH262161 VSP262161:VTD262161 WCL262161:WCZ262161 WMH262161:WMV262161 WWD262161:WWR262161 X327697:AL327697 JR327697:KF327697 TN327697:UB327697 ADJ327697:ADX327697 ANF327697:ANT327697 AXB327697:AXP327697 BGX327697:BHL327697 BQT327697:BRH327697 CAP327697:CBD327697 CKL327697:CKZ327697 CUH327697:CUV327697 DED327697:DER327697 DNZ327697:DON327697 DXV327697:DYJ327697 EHR327697:EIF327697 ERN327697:ESB327697 FBJ327697:FBX327697 FLF327697:FLT327697 FVB327697:FVP327697 GEX327697:GFL327697 GOT327697:GPH327697 GYP327697:GZD327697 HIL327697:HIZ327697 HSH327697:HSV327697 ICD327697:ICR327697 ILZ327697:IMN327697 IVV327697:IWJ327697 JFR327697:JGF327697 JPN327697:JQB327697 JZJ327697:JZX327697 KJF327697:KJT327697 KTB327697:KTP327697 LCX327697:LDL327697 LMT327697:LNH327697 LWP327697:LXD327697 MGL327697:MGZ327697 MQH327697:MQV327697 NAD327697:NAR327697 NJZ327697:NKN327697 NTV327697:NUJ327697 ODR327697:OEF327697 ONN327697:OOB327697 OXJ327697:OXX327697 PHF327697:PHT327697 PRB327697:PRP327697 QAX327697:QBL327697 QKT327697:QLH327697 QUP327697:QVD327697 REL327697:REZ327697 ROH327697:ROV327697 RYD327697:RYR327697 SHZ327697:SIN327697 SRV327697:SSJ327697 TBR327697:TCF327697 TLN327697:TMB327697 TVJ327697:TVX327697 UFF327697:UFT327697 UPB327697:UPP327697 UYX327697:UZL327697 VIT327697:VJH327697 VSP327697:VTD327697 WCL327697:WCZ327697 WMH327697:WMV327697 WWD327697:WWR327697 X393233:AL393233 JR393233:KF393233 TN393233:UB393233 ADJ393233:ADX393233 ANF393233:ANT393233 AXB393233:AXP393233 BGX393233:BHL393233 BQT393233:BRH393233 CAP393233:CBD393233 CKL393233:CKZ393233 CUH393233:CUV393233 DED393233:DER393233 DNZ393233:DON393233 DXV393233:DYJ393233 EHR393233:EIF393233 ERN393233:ESB393233 FBJ393233:FBX393233 FLF393233:FLT393233 FVB393233:FVP393233 GEX393233:GFL393233 GOT393233:GPH393233 GYP393233:GZD393233 HIL393233:HIZ393233 HSH393233:HSV393233 ICD393233:ICR393233 ILZ393233:IMN393233 IVV393233:IWJ393233 JFR393233:JGF393233 JPN393233:JQB393233 JZJ393233:JZX393233 KJF393233:KJT393233 KTB393233:KTP393233 LCX393233:LDL393233 LMT393233:LNH393233 LWP393233:LXD393233 MGL393233:MGZ393233 MQH393233:MQV393233 NAD393233:NAR393233 NJZ393233:NKN393233 NTV393233:NUJ393233 ODR393233:OEF393233 ONN393233:OOB393233 OXJ393233:OXX393233 PHF393233:PHT393233 PRB393233:PRP393233 QAX393233:QBL393233 QKT393233:QLH393233 QUP393233:QVD393233 REL393233:REZ393233 ROH393233:ROV393233 RYD393233:RYR393233 SHZ393233:SIN393233 SRV393233:SSJ393233 TBR393233:TCF393233 TLN393233:TMB393233 TVJ393233:TVX393233 UFF393233:UFT393233 UPB393233:UPP393233 UYX393233:UZL393233 VIT393233:VJH393233 VSP393233:VTD393233 WCL393233:WCZ393233 WMH393233:WMV393233 WWD393233:WWR393233 X458769:AL458769 JR458769:KF458769 TN458769:UB458769 ADJ458769:ADX458769 ANF458769:ANT458769 AXB458769:AXP458769 BGX458769:BHL458769 BQT458769:BRH458769 CAP458769:CBD458769 CKL458769:CKZ458769 CUH458769:CUV458769 DED458769:DER458769 DNZ458769:DON458769 DXV458769:DYJ458769 EHR458769:EIF458769 ERN458769:ESB458769 FBJ458769:FBX458769 FLF458769:FLT458769 FVB458769:FVP458769 GEX458769:GFL458769 GOT458769:GPH458769 GYP458769:GZD458769 HIL458769:HIZ458769 HSH458769:HSV458769 ICD458769:ICR458769 ILZ458769:IMN458769 IVV458769:IWJ458769 JFR458769:JGF458769 JPN458769:JQB458769 JZJ458769:JZX458769 KJF458769:KJT458769 KTB458769:KTP458769 LCX458769:LDL458769 LMT458769:LNH458769 LWP458769:LXD458769 MGL458769:MGZ458769 MQH458769:MQV458769 NAD458769:NAR458769 NJZ458769:NKN458769 NTV458769:NUJ458769 ODR458769:OEF458769 ONN458769:OOB458769 OXJ458769:OXX458769 PHF458769:PHT458769 PRB458769:PRP458769 QAX458769:QBL458769 QKT458769:QLH458769 QUP458769:QVD458769 REL458769:REZ458769 ROH458769:ROV458769 RYD458769:RYR458769 SHZ458769:SIN458769 SRV458769:SSJ458769 TBR458769:TCF458769 TLN458769:TMB458769 TVJ458769:TVX458769 UFF458769:UFT458769 UPB458769:UPP458769 UYX458769:UZL458769 VIT458769:VJH458769 VSP458769:VTD458769 WCL458769:WCZ458769 WMH458769:WMV458769 WWD458769:WWR458769 X524305:AL524305 JR524305:KF524305 TN524305:UB524305 ADJ524305:ADX524305 ANF524305:ANT524305 AXB524305:AXP524305 BGX524305:BHL524305 BQT524305:BRH524305 CAP524305:CBD524305 CKL524305:CKZ524305 CUH524305:CUV524305 DED524305:DER524305 DNZ524305:DON524305 DXV524305:DYJ524305 EHR524305:EIF524305 ERN524305:ESB524305 FBJ524305:FBX524305 FLF524305:FLT524305 FVB524305:FVP524305 GEX524305:GFL524305 GOT524305:GPH524305 GYP524305:GZD524305 HIL524305:HIZ524305 HSH524305:HSV524305 ICD524305:ICR524305 ILZ524305:IMN524305 IVV524305:IWJ524305 JFR524305:JGF524305 JPN524305:JQB524305 JZJ524305:JZX524305 KJF524305:KJT524305 KTB524305:KTP524305 LCX524305:LDL524305 LMT524305:LNH524305 LWP524305:LXD524305 MGL524305:MGZ524305 MQH524305:MQV524305 NAD524305:NAR524305 NJZ524305:NKN524305 NTV524305:NUJ524305 ODR524305:OEF524305 ONN524305:OOB524305 OXJ524305:OXX524305 PHF524305:PHT524305 PRB524305:PRP524305 QAX524305:QBL524305 QKT524305:QLH524305 QUP524305:QVD524305 REL524305:REZ524305 ROH524305:ROV524305 RYD524305:RYR524305 SHZ524305:SIN524305 SRV524305:SSJ524305 TBR524305:TCF524305 TLN524305:TMB524305 TVJ524305:TVX524305 UFF524305:UFT524305 UPB524305:UPP524305 UYX524305:UZL524305 VIT524305:VJH524305 VSP524305:VTD524305 WCL524305:WCZ524305 WMH524305:WMV524305 WWD524305:WWR524305 X589841:AL589841 JR589841:KF589841 TN589841:UB589841 ADJ589841:ADX589841 ANF589841:ANT589841 AXB589841:AXP589841 BGX589841:BHL589841 BQT589841:BRH589841 CAP589841:CBD589841 CKL589841:CKZ589841 CUH589841:CUV589841 DED589841:DER589841 DNZ589841:DON589841 DXV589841:DYJ589841 EHR589841:EIF589841 ERN589841:ESB589841 FBJ589841:FBX589841 FLF589841:FLT589841 FVB589841:FVP589841 GEX589841:GFL589841 GOT589841:GPH589841 GYP589841:GZD589841 HIL589841:HIZ589841 HSH589841:HSV589841 ICD589841:ICR589841 ILZ589841:IMN589841 IVV589841:IWJ589841 JFR589841:JGF589841 JPN589841:JQB589841 JZJ589841:JZX589841 KJF589841:KJT589841 KTB589841:KTP589841 LCX589841:LDL589841 LMT589841:LNH589841 LWP589841:LXD589841 MGL589841:MGZ589841 MQH589841:MQV589841 NAD589841:NAR589841 NJZ589841:NKN589841 NTV589841:NUJ589841 ODR589841:OEF589841 ONN589841:OOB589841 OXJ589841:OXX589841 PHF589841:PHT589841 PRB589841:PRP589841 QAX589841:QBL589841 QKT589841:QLH589841 QUP589841:QVD589841 REL589841:REZ589841 ROH589841:ROV589841 RYD589841:RYR589841 SHZ589841:SIN589841 SRV589841:SSJ589841 TBR589841:TCF589841 TLN589841:TMB589841 TVJ589841:TVX589841 UFF589841:UFT589841 UPB589841:UPP589841 UYX589841:UZL589841 VIT589841:VJH589841 VSP589841:VTD589841 WCL589841:WCZ589841 WMH589841:WMV589841 WWD589841:WWR589841 X655377:AL655377 JR655377:KF655377 TN655377:UB655377 ADJ655377:ADX655377 ANF655377:ANT655377 AXB655377:AXP655377 BGX655377:BHL655377 BQT655377:BRH655377 CAP655377:CBD655377 CKL655377:CKZ655377 CUH655377:CUV655377 DED655377:DER655377 DNZ655377:DON655377 DXV655377:DYJ655377 EHR655377:EIF655377 ERN655377:ESB655377 FBJ655377:FBX655377 FLF655377:FLT655377 FVB655377:FVP655377 GEX655377:GFL655377 GOT655377:GPH655377 GYP655377:GZD655377 HIL655377:HIZ655377 HSH655377:HSV655377 ICD655377:ICR655377 ILZ655377:IMN655377 IVV655377:IWJ655377 JFR655377:JGF655377 JPN655377:JQB655377 JZJ655377:JZX655377 KJF655377:KJT655377 KTB655377:KTP655377 LCX655377:LDL655377 LMT655377:LNH655377 LWP655377:LXD655377 MGL655377:MGZ655377 MQH655377:MQV655377 NAD655377:NAR655377 NJZ655377:NKN655377 NTV655377:NUJ655377 ODR655377:OEF655377 ONN655377:OOB655377 OXJ655377:OXX655377 PHF655377:PHT655377 PRB655377:PRP655377 QAX655377:QBL655377 QKT655377:QLH655377 QUP655377:QVD655377 REL655377:REZ655377 ROH655377:ROV655377 RYD655377:RYR655377 SHZ655377:SIN655377 SRV655377:SSJ655377 TBR655377:TCF655377 TLN655377:TMB655377 TVJ655377:TVX655377 UFF655377:UFT655377 UPB655377:UPP655377 UYX655377:UZL655377 VIT655377:VJH655377 VSP655377:VTD655377 WCL655377:WCZ655377 WMH655377:WMV655377 WWD655377:WWR655377 X720913:AL720913 JR720913:KF720913 TN720913:UB720913 ADJ720913:ADX720913 ANF720913:ANT720913 AXB720913:AXP720913 BGX720913:BHL720913 BQT720913:BRH720913 CAP720913:CBD720913 CKL720913:CKZ720913 CUH720913:CUV720913 DED720913:DER720913 DNZ720913:DON720913 DXV720913:DYJ720913 EHR720913:EIF720913 ERN720913:ESB720913 FBJ720913:FBX720913 FLF720913:FLT720913 FVB720913:FVP720913 GEX720913:GFL720913 GOT720913:GPH720913 GYP720913:GZD720913 HIL720913:HIZ720913 HSH720913:HSV720913 ICD720913:ICR720913 ILZ720913:IMN720913 IVV720913:IWJ720913 JFR720913:JGF720913 JPN720913:JQB720913 JZJ720913:JZX720913 KJF720913:KJT720913 KTB720913:KTP720913 LCX720913:LDL720913 LMT720913:LNH720913 LWP720913:LXD720913 MGL720913:MGZ720913 MQH720913:MQV720913 NAD720913:NAR720913 NJZ720913:NKN720913 NTV720913:NUJ720913 ODR720913:OEF720913 ONN720913:OOB720913 OXJ720913:OXX720913 PHF720913:PHT720913 PRB720913:PRP720913 QAX720913:QBL720913 QKT720913:QLH720913 QUP720913:QVD720913 REL720913:REZ720913 ROH720913:ROV720913 RYD720913:RYR720913 SHZ720913:SIN720913 SRV720913:SSJ720913 TBR720913:TCF720913 TLN720913:TMB720913 TVJ720913:TVX720913 UFF720913:UFT720913 UPB720913:UPP720913 UYX720913:UZL720913 VIT720913:VJH720913 VSP720913:VTD720913 WCL720913:WCZ720913 WMH720913:WMV720913 WWD720913:WWR720913 X786449:AL786449 JR786449:KF786449 TN786449:UB786449 ADJ786449:ADX786449 ANF786449:ANT786449 AXB786449:AXP786449 BGX786449:BHL786449 BQT786449:BRH786449 CAP786449:CBD786449 CKL786449:CKZ786449 CUH786449:CUV786449 DED786449:DER786449 DNZ786449:DON786449 DXV786449:DYJ786449 EHR786449:EIF786449 ERN786449:ESB786449 FBJ786449:FBX786449 FLF786449:FLT786449 FVB786449:FVP786449 GEX786449:GFL786449 GOT786449:GPH786449 GYP786449:GZD786449 HIL786449:HIZ786449 HSH786449:HSV786449 ICD786449:ICR786449 ILZ786449:IMN786449 IVV786449:IWJ786449 JFR786449:JGF786449 JPN786449:JQB786449 JZJ786449:JZX786449 KJF786449:KJT786449 KTB786449:KTP786449 LCX786449:LDL786449 LMT786449:LNH786449 LWP786449:LXD786449 MGL786449:MGZ786449 MQH786449:MQV786449 NAD786449:NAR786449 NJZ786449:NKN786449 NTV786449:NUJ786449 ODR786449:OEF786449 ONN786449:OOB786449 OXJ786449:OXX786449 PHF786449:PHT786449 PRB786449:PRP786449 QAX786449:QBL786449 QKT786449:QLH786449 QUP786449:QVD786449 REL786449:REZ786449 ROH786449:ROV786449 RYD786449:RYR786449 SHZ786449:SIN786449 SRV786449:SSJ786449 TBR786449:TCF786449 TLN786449:TMB786449 TVJ786449:TVX786449 UFF786449:UFT786449 UPB786449:UPP786449 UYX786449:UZL786449 VIT786449:VJH786449 VSP786449:VTD786449 WCL786449:WCZ786449 WMH786449:WMV786449 WWD786449:WWR786449 X851985:AL851985 JR851985:KF851985 TN851985:UB851985 ADJ851985:ADX851985 ANF851985:ANT851985 AXB851985:AXP851985 BGX851985:BHL851985 BQT851985:BRH851985 CAP851985:CBD851985 CKL851985:CKZ851985 CUH851985:CUV851985 DED851985:DER851985 DNZ851985:DON851985 DXV851985:DYJ851985 EHR851985:EIF851985 ERN851985:ESB851985 FBJ851985:FBX851985 FLF851985:FLT851985 FVB851985:FVP851985 GEX851985:GFL851985 GOT851985:GPH851985 GYP851985:GZD851985 HIL851985:HIZ851985 HSH851985:HSV851985 ICD851985:ICR851985 ILZ851985:IMN851985 IVV851985:IWJ851985 JFR851985:JGF851985 JPN851985:JQB851985 JZJ851985:JZX851985 KJF851985:KJT851985 KTB851985:KTP851985 LCX851985:LDL851985 LMT851985:LNH851985 LWP851985:LXD851985 MGL851985:MGZ851985 MQH851985:MQV851985 NAD851985:NAR851985 NJZ851985:NKN851985 NTV851985:NUJ851985 ODR851985:OEF851985 ONN851985:OOB851985 OXJ851985:OXX851985 PHF851985:PHT851985 PRB851985:PRP851985 QAX851985:QBL851985 QKT851985:QLH851985 QUP851985:QVD851985 REL851985:REZ851985 ROH851985:ROV851985 RYD851985:RYR851985 SHZ851985:SIN851985 SRV851985:SSJ851985 TBR851985:TCF851985 TLN851985:TMB851985 TVJ851985:TVX851985 UFF851985:UFT851985 UPB851985:UPP851985 UYX851985:UZL851985 VIT851985:VJH851985 VSP851985:VTD851985 WCL851985:WCZ851985 WMH851985:WMV851985 WWD851985:WWR851985 X917521:AL917521 JR917521:KF917521 TN917521:UB917521 ADJ917521:ADX917521 ANF917521:ANT917521 AXB917521:AXP917521 BGX917521:BHL917521 BQT917521:BRH917521 CAP917521:CBD917521 CKL917521:CKZ917521 CUH917521:CUV917521 DED917521:DER917521 DNZ917521:DON917521 DXV917521:DYJ917521 EHR917521:EIF917521 ERN917521:ESB917521 FBJ917521:FBX917521 FLF917521:FLT917521 FVB917521:FVP917521 GEX917521:GFL917521 GOT917521:GPH917521 GYP917521:GZD917521 HIL917521:HIZ917521 HSH917521:HSV917521 ICD917521:ICR917521 ILZ917521:IMN917521 IVV917521:IWJ917521 JFR917521:JGF917521 JPN917521:JQB917521 JZJ917521:JZX917521 KJF917521:KJT917521 KTB917521:KTP917521 LCX917521:LDL917521 LMT917521:LNH917521 LWP917521:LXD917521 MGL917521:MGZ917521 MQH917521:MQV917521 NAD917521:NAR917521 NJZ917521:NKN917521 NTV917521:NUJ917521 ODR917521:OEF917521 ONN917521:OOB917521 OXJ917521:OXX917521 PHF917521:PHT917521 PRB917521:PRP917521 QAX917521:QBL917521 QKT917521:QLH917521 QUP917521:QVD917521 REL917521:REZ917521 ROH917521:ROV917521 RYD917521:RYR917521 SHZ917521:SIN917521 SRV917521:SSJ917521 TBR917521:TCF917521 TLN917521:TMB917521 TVJ917521:TVX917521 UFF917521:UFT917521 UPB917521:UPP917521 UYX917521:UZL917521 VIT917521:VJH917521 VSP917521:VTD917521 WCL917521:WCZ917521 WMH917521:WMV917521 WWD917521:WWR917521 X983057:AL983057 JR983057:KF983057 TN983057:UB983057 ADJ983057:ADX983057 ANF983057:ANT983057 AXB983057:AXP983057 BGX983057:BHL983057 BQT983057:BRH983057 CAP983057:CBD983057 CKL983057:CKZ983057 CUH983057:CUV983057 DED983057:DER983057 DNZ983057:DON983057 DXV983057:DYJ983057 EHR983057:EIF983057 ERN983057:ESB983057 FBJ983057:FBX983057 FLF983057:FLT983057 FVB983057:FVP983057 GEX983057:GFL983057 GOT983057:GPH983057 GYP983057:GZD983057 HIL983057:HIZ983057 HSH983057:HSV983057 ICD983057:ICR983057 ILZ983057:IMN983057 IVV983057:IWJ983057 JFR983057:JGF983057 JPN983057:JQB983057 JZJ983057:JZX983057 KJF983057:KJT983057 KTB983057:KTP983057 LCX983057:LDL983057 LMT983057:LNH983057 LWP983057:LXD983057 MGL983057:MGZ983057 MQH983057:MQV983057 NAD983057:NAR983057 NJZ983057:NKN983057 NTV983057:NUJ983057 ODR983057:OEF983057 ONN983057:OOB983057 OXJ983057:OXX983057 PHF983057:PHT983057 PRB983057:PRP983057 QAX983057:QBL983057 QKT983057:QLH983057 QUP983057:QVD983057 REL983057:REZ983057 ROH983057:ROV983057 RYD983057:RYR983057 SHZ983057:SIN983057 SRV983057:SSJ983057 TBR983057:TCF983057 TLN983057:TMB983057 TVJ983057:TVX983057 UFF983057:UFT983057 UPB983057:UPP983057 UYX983057:UZL983057 VIT983057:VJH983057 VSP983057:VTD983057 WCL983057:WCZ983057 WMH983057:WMV983057 WWD983057:WWR983057 X22:AL22 JR22:KF22 TN22:UB22 ADJ22:ADX22 ANF22:ANT22 AXB22:AXP22 BGX22:BHL22 BQT22:BRH22 CAP22:CBD22 CKL22:CKZ22 CUH22:CUV22 DED22:DER22 DNZ22:DON22 DXV22:DYJ22 EHR22:EIF22 ERN22:ESB22 FBJ22:FBX22 FLF22:FLT22 FVB22:FVP22 GEX22:GFL22 GOT22:GPH22 GYP22:GZD22 HIL22:HIZ22 HSH22:HSV22 ICD22:ICR22 ILZ22:IMN22 IVV22:IWJ22 JFR22:JGF22 JPN22:JQB22 JZJ22:JZX22 KJF22:KJT22 KTB22:KTP22 LCX22:LDL22 LMT22:LNH22 LWP22:LXD22 MGL22:MGZ22 MQH22:MQV22 NAD22:NAR22 NJZ22:NKN22 NTV22:NUJ22 ODR22:OEF22 ONN22:OOB22 OXJ22:OXX22 PHF22:PHT22 PRB22:PRP22 QAX22:QBL22 QKT22:QLH22 QUP22:QVD22 REL22:REZ22 ROH22:ROV22 RYD22:RYR22 SHZ22:SIN22 SRV22:SSJ22 TBR22:TCF22 TLN22:TMB22 TVJ22:TVX22 UFF22:UFT22 UPB22:UPP22 UYX22:UZL22 VIT22:VJH22 VSP22:VTD22 WCL22:WCZ22 WMH22:WMV22 WWD22:WWR22 X65555:AL65555 JR65555:KF65555 TN65555:UB65555 ADJ65555:ADX65555 ANF65555:ANT65555 AXB65555:AXP65555 BGX65555:BHL65555 BQT65555:BRH65555 CAP65555:CBD65555 CKL65555:CKZ65555 CUH65555:CUV65555 DED65555:DER65555 DNZ65555:DON65555 DXV65555:DYJ65555 EHR65555:EIF65555 ERN65555:ESB65555 FBJ65555:FBX65555 FLF65555:FLT65555 FVB65555:FVP65555 GEX65555:GFL65555 GOT65555:GPH65555 GYP65555:GZD65555 HIL65555:HIZ65555 HSH65555:HSV65555 ICD65555:ICR65555 ILZ65555:IMN65555 IVV65555:IWJ65555 JFR65555:JGF65555 JPN65555:JQB65555 JZJ65555:JZX65555 KJF65555:KJT65555 KTB65555:KTP65555 LCX65555:LDL65555 LMT65555:LNH65555 LWP65555:LXD65555 MGL65555:MGZ65555 MQH65555:MQV65555 NAD65555:NAR65555 NJZ65555:NKN65555 NTV65555:NUJ65555 ODR65555:OEF65555 ONN65555:OOB65555 OXJ65555:OXX65555 PHF65555:PHT65555 PRB65555:PRP65555 QAX65555:QBL65555 QKT65555:QLH65555 QUP65555:QVD65555 REL65555:REZ65555 ROH65555:ROV65555 RYD65555:RYR65555 SHZ65555:SIN65555 SRV65555:SSJ65555 TBR65555:TCF65555 TLN65555:TMB65555 TVJ65555:TVX65555 UFF65555:UFT65555 UPB65555:UPP65555 UYX65555:UZL65555 VIT65555:VJH65555 VSP65555:VTD65555 WCL65555:WCZ65555 WMH65555:WMV65555 WWD65555:WWR65555 X131091:AL131091 JR131091:KF131091 TN131091:UB131091 ADJ131091:ADX131091 ANF131091:ANT131091 AXB131091:AXP131091 BGX131091:BHL131091 BQT131091:BRH131091 CAP131091:CBD131091 CKL131091:CKZ131091 CUH131091:CUV131091 DED131091:DER131091 DNZ131091:DON131091 DXV131091:DYJ131091 EHR131091:EIF131091 ERN131091:ESB131091 FBJ131091:FBX131091 FLF131091:FLT131091 FVB131091:FVP131091 GEX131091:GFL131091 GOT131091:GPH131091 GYP131091:GZD131091 HIL131091:HIZ131091 HSH131091:HSV131091 ICD131091:ICR131091 ILZ131091:IMN131091 IVV131091:IWJ131091 JFR131091:JGF131091 JPN131091:JQB131091 JZJ131091:JZX131091 KJF131091:KJT131091 KTB131091:KTP131091 LCX131091:LDL131091 LMT131091:LNH131091 LWP131091:LXD131091 MGL131091:MGZ131091 MQH131091:MQV131091 NAD131091:NAR131091 NJZ131091:NKN131091 NTV131091:NUJ131091 ODR131091:OEF131091 ONN131091:OOB131091 OXJ131091:OXX131091 PHF131091:PHT131091 PRB131091:PRP131091 QAX131091:QBL131091 QKT131091:QLH131091 QUP131091:QVD131091 REL131091:REZ131091 ROH131091:ROV131091 RYD131091:RYR131091 SHZ131091:SIN131091 SRV131091:SSJ131091 TBR131091:TCF131091 TLN131091:TMB131091 TVJ131091:TVX131091 UFF131091:UFT131091 UPB131091:UPP131091 UYX131091:UZL131091 VIT131091:VJH131091 VSP131091:VTD131091 WCL131091:WCZ131091 WMH131091:WMV131091 WWD131091:WWR131091 X196627:AL196627 JR196627:KF196627 TN196627:UB196627 ADJ196627:ADX196627 ANF196627:ANT196627 AXB196627:AXP196627 BGX196627:BHL196627 BQT196627:BRH196627 CAP196627:CBD196627 CKL196627:CKZ196627 CUH196627:CUV196627 DED196627:DER196627 DNZ196627:DON196627 DXV196627:DYJ196627 EHR196627:EIF196627 ERN196627:ESB196627 FBJ196627:FBX196627 FLF196627:FLT196627 FVB196627:FVP196627 GEX196627:GFL196627 GOT196627:GPH196627 GYP196627:GZD196627 HIL196627:HIZ196627 HSH196627:HSV196627 ICD196627:ICR196627 ILZ196627:IMN196627 IVV196627:IWJ196627 JFR196627:JGF196627 JPN196627:JQB196627 JZJ196627:JZX196627 KJF196627:KJT196627 KTB196627:KTP196627 LCX196627:LDL196627 LMT196627:LNH196627 LWP196627:LXD196627 MGL196627:MGZ196627 MQH196627:MQV196627 NAD196627:NAR196627 NJZ196627:NKN196627 NTV196627:NUJ196627 ODR196627:OEF196627 ONN196627:OOB196627 OXJ196627:OXX196627 PHF196627:PHT196627 PRB196627:PRP196627 QAX196627:QBL196627 QKT196627:QLH196627 QUP196627:QVD196627 REL196627:REZ196627 ROH196627:ROV196627 RYD196627:RYR196627 SHZ196627:SIN196627 SRV196627:SSJ196627 TBR196627:TCF196627 TLN196627:TMB196627 TVJ196627:TVX196627 UFF196627:UFT196627 UPB196627:UPP196627 UYX196627:UZL196627 VIT196627:VJH196627 VSP196627:VTD196627 WCL196627:WCZ196627 WMH196627:WMV196627 WWD196627:WWR196627 X262163:AL262163 JR262163:KF262163 TN262163:UB262163 ADJ262163:ADX262163 ANF262163:ANT262163 AXB262163:AXP262163 BGX262163:BHL262163 BQT262163:BRH262163 CAP262163:CBD262163 CKL262163:CKZ262163 CUH262163:CUV262163 DED262163:DER262163 DNZ262163:DON262163 DXV262163:DYJ262163 EHR262163:EIF262163 ERN262163:ESB262163 FBJ262163:FBX262163 FLF262163:FLT262163 FVB262163:FVP262163 GEX262163:GFL262163 GOT262163:GPH262163 GYP262163:GZD262163 HIL262163:HIZ262163 HSH262163:HSV262163 ICD262163:ICR262163 ILZ262163:IMN262163 IVV262163:IWJ262163 JFR262163:JGF262163 JPN262163:JQB262163 JZJ262163:JZX262163 KJF262163:KJT262163 KTB262163:KTP262163 LCX262163:LDL262163 LMT262163:LNH262163 LWP262163:LXD262163 MGL262163:MGZ262163 MQH262163:MQV262163 NAD262163:NAR262163 NJZ262163:NKN262163 NTV262163:NUJ262163 ODR262163:OEF262163 ONN262163:OOB262163 OXJ262163:OXX262163 PHF262163:PHT262163 PRB262163:PRP262163 QAX262163:QBL262163 QKT262163:QLH262163 QUP262163:QVD262163 REL262163:REZ262163 ROH262163:ROV262163 RYD262163:RYR262163 SHZ262163:SIN262163 SRV262163:SSJ262163 TBR262163:TCF262163 TLN262163:TMB262163 TVJ262163:TVX262163 UFF262163:UFT262163 UPB262163:UPP262163 UYX262163:UZL262163 VIT262163:VJH262163 VSP262163:VTD262163 WCL262163:WCZ262163 WMH262163:WMV262163 WWD262163:WWR262163 X327699:AL327699 JR327699:KF327699 TN327699:UB327699 ADJ327699:ADX327699 ANF327699:ANT327699 AXB327699:AXP327699 BGX327699:BHL327699 BQT327699:BRH327699 CAP327699:CBD327699 CKL327699:CKZ327699 CUH327699:CUV327699 DED327699:DER327699 DNZ327699:DON327699 DXV327699:DYJ327699 EHR327699:EIF327699 ERN327699:ESB327699 FBJ327699:FBX327699 FLF327699:FLT327699 FVB327699:FVP327699 GEX327699:GFL327699 GOT327699:GPH327699 GYP327699:GZD327699 HIL327699:HIZ327699 HSH327699:HSV327699 ICD327699:ICR327699 ILZ327699:IMN327699 IVV327699:IWJ327699 JFR327699:JGF327699 JPN327699:JQB327699 JZJ327699:JZX327699 KJF327699:KJT327699 KTB327699:KTP327699 LCX327699:LDL327699 LMT327699:LNH327699 LWP327699:LXD327699 MGL327699:MGZ327699 MQH327699:MQV327699 NAD327699:NAR327699 NJZ327699:NKN327699 NTV327699:NUJ327699 ODR327699:OEF327699 ONN327699:OOB327699 OXJ327699:OXX327699 PHF327699:PHT327699 PRB327699:PRP327699 QAX327699:QBL327699 QKT327699:QLH327699 QUP327699:QVD327699 REL327699:REZ327699 ROH327699:ROV327699 RYD327699:RYR327699 SHZ327699:SIN327699 SRV327699:SSJ327699 TBR327699:TCF327699 TLN327699:TMB327699 TVJ327699:TVX327699 UFF327699:UFT327699 UPB327699:UPP327699 UYX327699:UZL327699 VIT327699:VJH327699 VSP327699:VTD327699 WCL327699:WCZ327699 WMH327699:WMV327699 WWD327699:WWR327699 X393235:AL393235 JR393235:KF393235 TN393235:UB393235 ADJ393235:ADX393235 ANF393235:ANT393235 AXB393235:AXP393235 BGX393235:BHL393235 BQT393235:BRH393235 CAP393235:CBD393235 CKL393235:CKZ393235 CUH393235:CUV393235 DED393235:DER393235 DNZ393235:DON393235 DXV393235:DYJ393235 EHR393235:EIF393235 ERN393235:ESB393235 FBJ393235:FBX393235 FLF393235:FLT393235 FVB393235:FVP393235 GEX393235:GFL393235 GOT393235:GPH393235 GYP393235:GZD393235 HIL393235:HIZ393235 HSH393235:HSV393235 ICD393235:ICR393235 ILZ393235:IMN393235 IVV393235:IWJ393235 JFR393235:JGF393235 JPN393235:JQB393235 JZJ393235:JZX393235 KJF393235:KJT393235 KTB393235:KTP393235 LCX393235:LDL393235 LMT393235:LNH393235 LWP393235:LXD393235 MGL393235:MGZ393235 MQH393235:MQV393235 NAD393235:NAR393235 NJZ393235:NKN393235 NTV393235:NUJ393235 ODR393235:OEF393235 ONN393235:OOB393235 OXJ393235:OXX393235 PHF393235:PHT393235 PRB393235:PRP393235 QAX393235:QBL393235 QKT393235:QLH393235 QUP393235:QVD393235 REL393235:REZ393235 ROH393235:ROV393235 RYD393235:RYR393235 SHZ393235:SIN393235 SRV393235:SSJ393235 TBR393235:TCF393235 TLN393235:TMB393235 TVJ393235:TVX393235 UFF393235:UFT393235 UPB393235:UPP393235 UYX393235:UZL393235 VIT393235:VJH393235 VSP393235:VTD393235 WCL393235:WCZ393235 WMH393235:WMV393235 WWD393235:WWR393235 X458771:AL458771 JR458771:KF458771 TN458771:UB458771 ADJ458771:ADX458771 ANF458771:ANT458771 AXB458771:AXP458771 BGX458771:BHL458771 BQT458771:BRH458771 CAP458771:CBD458771 CKL458771:CKZ458771 CUH458771:CUV458771 DED458771:DER458771 DNZ458771:DON458771 DXV458771:DYJ458771 EHR458771:EIF458771 ERN458771:ESB458771 FBJ458771:FBX458771 FLF458771:FLT458771 FVB458771:FVP458771 GEX458771:GFL458771 GOT458771:GPH458771 GYP458771:GZD458771 HIL458771:HIZ458771 HSH458771:HSV458771 ICD458771:ICR458771 ILZ458771:IMN458771 IVV458771:IWJ458771 JFR458771:JGF458771 JPN458771:JQB458771 JZJ458771:JZX458771 KJF458771:KJT458771 KTB458771:KTP458771 LCX458771:LDL458771 LMT458771:LNH458771 LWP458771:LXD458771 MGL458771:MGZ458771 MQH458771:MQV458771 NAD458771:NAR458771 NJZ458771:NKN458771 NTV458771:NUJ458771 ODR458771:OEF458771 ONN458771:OOB458771 OXJ458771:OXX458771 PHF458771:PHT458771 PRB458771:PRP458771 QAX458771:QBL458771 QKT458771:QLH458771 QUP458771:QVD458771 REL458771:REZ458771 ROH458771:ROV458771 RYD458771:RYR458771 SHZ458771:SIN458771 SRV458771:SSJ458771 TBR458771:TCF458771 TLN458771:TMB458771 TVJ458771:TVX458771 UFF458771:UFT458771 UPB458771:UPP458771 UYX458771:UZL458771 VIT458771:VJH458771 VSP458771:VTD458771 WCL458771:WCZ458771 WMH458771:WMV458771 WWD458771:WWR458771 X524307:AL524307 JR524307:KF524307 TN524307:UB524307 ADJ524307:ADX524307 ANF524307:ANT524307 AXB524307:AXP524307 BGX524307:BHL524307 BQT524307:BRH524307 CAP524307:CBD524307 CKL524307:CKZ524307 CUH524307:CUV524307 DED524307:DER524307 DNZ524307:DON524307 DXV524307:DYJ524307 EHR524307:EIF524307 ERN524307:ESB524307 FBJ524307:FBX524307 FLF524307:FLT524307 FVB524307:FVP524307 GEX524307:GFL524307 GOT524307:GPH524307 GYP524307:GZD524307 HIL524307:HIZ524307 HSH524307:HSV524307 ICD524307:ICR524307 ILZ524307:IMN524307 IVV524307:IWJ524307 JFR524307:JGF524307 JPN524307:JQB524307 JZJ524307:JZX524307 KJF524307:KJT524307 KTB524307:KTP524307 LCX524307:LDL524307 LMT524307:LNH524307 LWP524307:LXD524307 MGL524307:MGZ524307 MQH524307:MQV524307 NAD524307:NAR524307 NJZ524307:NKN524307 NTV524307:NUJ524307 ODR524307:OEF524307 ONN524307:OOB524307 OXJ524307:OXX524307 PHF524307:PHT524307 PRB524307:PRP524307 QAX524307:QBL524307 QKT524307:QLH524307 QUP524307:QVD524307 REL524307:REZ524307 ROH524307:ROV524307 RYD524307:RYR524307 SHZ524307:SIN524307 SRV524307:SSJ524307 TBR524307:TCF524307 TLN524307:TMB524307 TVJ524307:TVX524307 UFF524307:UFT524307 UPB524307:UPP524307 UYX524307:UZL524307 VIT524307:VJH524307 VSP524307:VTD524307 WCL524307:WCZ524307 WMH524307:WMV524307 WWD524307:WWR524307 X589843:AL589843 JR589843:KF589843 TN589843:UB589843 ADJ589843:ADX589843 ANF589843:ANT589843 AXB589843:AXP589843 BGX589843:BHL589843 BQT589843:BRH589843 CAP589843:CBD589843 CKL589843:CKZ589843 CUH589843:CUV589843 DED589843:DER589843 DNZ589843:DON589843 DXV589843:DYJ589843 EHR589843:EIF589843 ERN589843:ESB589843 FBJ589843:FBX589843 FLF589843:FLT589843 FVB589843:FVP589843 GEX589843:GFL589843 GOT589843:GPH589843 GYP589843:GZD589843 HIL589843:HIZ589843 HSH589843:HSV589843 ICD589843:ICR589843 ILZ589843:IMN589843 IVV589843:IWJ589843 JFR589843:JGF589843 JPN589843:JQB589843 JZJ589843:JZX589843 KJF589843:KJT589843 KTB589843:KTP589843 LCX589843:LDL589843 LMT589843:LNH589843 LWP589843:LXD589843 MGL589843:MGZ589843 MQH589843:MQV589843 NAD589843:NAR589843 NJZ589843:NKN589843 NTV589843:NUJ589843 ODR589843:OEF589843 ONN589843:OOB589843 OXJ589843:OXX589843 PHF589843:PHT589843 PRB589843:PRP589843 QAX589843:QBL589843 QKT589843:QLH589843 QUP589843:QVD589843 REL589843:REZ589843 ROH589843:ROV589843 RYD589843:RYR589843 SHZ589843:SIN589843 SRV589843:SSJ589843 TBR589843:TCF589843 TLN589843:TMB589843 TVJ589843:TVX589843 UFF589843:UFT589843 UPB589843:UPP589843 UYX589843:UZL589843 VIT589843:VJH589843 VSP589843:VTD589843 WCL589843:WCZ589843 WMH589843:WMV589843 WWD589843:WWR589843 X655379:AL655379 JR655379:KF655379 TN655379:UB655379 ADJ655379:ADX655379 ANF655379:ANT655379 AXB655379:AXP655379 BGX655379:BHL655379 BQT655379:BRH655379 CAP655379:CBD655379 CKL655379:CKZ655379 CUH655379:CUV655379 DED655379:DER655379 DNZ655379:DON655379 DXV655379:DYJ655379 EHR655379:EIF655379 ERN655379:ESB655379 FBJ655379:FBX655379 FLF655379:FLT655379 FVB655379:FVP655379 GEX655379:GFL655379 GOT655379:GPH655379 GYP655379:GZD655379 HIL655379:HIZ655379 HSH655379:HSV655379 ICD655379:ICR655379 ILZ655379:IMN655379 IVV655379:IWJ655379 JFR655379:JGF655379 JPN655379:JQB655379 JZJ655379:JZX655379 KJF655379:KJT655379 KTB655379:KTP655379 LCX655379:LDL655379 LMT655379:LNH655379 LWP655379:LXD655379 MGL655379:MGZ655379 MQH655379:MQV655379 NAD655379:NAR655379 NJZ655379:NKN655379 NTV655379:NUJ655379 ODR655379:OEF655379 ONN655379:OOB655379 OXJ655379:OXX655379 PHF655379:PHT655379 PRB655379:PRP655379 QAX655379:QBL655379 QKT655379:QLH655379 QUP655379:QVD655379 REL655379:REZ655379 ROH655379:ROV655379 RYD655379:RYR655379 SHZ655379:SIN655379 SRV655379:SSJ655379 TBR655379:TCF655379 TLN655379:TMB655379 TVJ655379:TVX655379 UFF655379:UFT655379 UPB655379:UPP655379 UYX655379:UZL655379 VIT655379:VJH655379 VSP655379:VTD655379 WCL655379:WCZ655379 WMH655379:WMV655379 WWD655379:WWR655379 X720915:AL720915 JR720915:KF720915 TN720915:UB720915 ADJ720915:ADX720915 ANF720915:ANT720915 AXB720915:AXP720915 BGX720915:BHL720915 BQT720915:BRH720915 CAP720915:CBD720915 CKL720915:CKZ720915 CUH720915:CUV720915 DED720915:DER720915 DNZ720915:DON720915 DXV720915:DYJ720915 EHR720915:EIF720915 ERN720915:ESB720915 FBJ720915:FBX720915 FLF720915:FLT720915 FVB720915:FVP720915 GEX720915:GFL720915 GOT720915:GPH720915 GYP720915:GZD720915 HIL720915:HIZ720915 HSH720915:HSV720915 ICD720915:ICR720915 ILZ720915:IMN720915 IVV720915:IWJ720915 JFR720915:JGF720915 JPN720915:JQB720915 JZJ720915:JZX720915 KJF720915:KJT720915 KTB720915:KTP720915 LCX720915:LDL720915 LMT720915:LNH720915 LWP720915:LXD720915 MGL720915:MGZ720915 MQH720915:MQV720915 NAD720915:NAR720915 NJZ720915:NKN720915 NTV720915:NUJ720915 ODR720915:OEF720915 ONN720915:OOB720915 OXJ720915:OXX720915 PHF720915:PHT720915 PRB720915:PRP720915 QAX720915:QBL720915 QKT720915:QLH720915 QUP720915:QVD720915 REL720915:REZ720915 ROH720915:ROV720915 RYD720915:RYR720915 SHZ720915:SIN720915 SRV720915:SSJ720915 TBR720915:TCF720915 TLN720915:TMB720915 TVJ720915:TVX720915 UFF720915:UFT720915 UPB720915:UPP720915 UYX720915:UZL720915 VIT720915:VJH720915 VSP720915:VTD720915 WCL720915:WCZ720915 WMH720915:WMV720915 WWD720915:WWR720915 X786451:AL786451 JR786451:KF786451 TN786451:UB786451 ADJ786451:ADX786451 ANF786451:ANT786451 AXB786451:AXP786451 BGX786451:BHL786451 BQT786451:BRH786451 CAP786451:CBD786451 CKL786451:CKZ786451 CUH786451:CUV786451 DED786451:DER786451 DNZ786451:DON786451 DXV786451:DYJ786451 EHR786451:EIF786451 ERN786451:ESB786451 FBJ786451:FBX786451 FLF786451:FLT786451 FVB786451:FVP786451 GEX786451:GFL786451 GOT786451:GPH786451 GYP786451:GZD786451 HIL786451:HIZ786451 HSH786451:HSV786451 ICD786451:ICR786451 ILZ786451:IMN786451 IVV786451:IWJ786451 JFR786451:JGF786451 JPN786451:JQB786451 JZJ786451:JZX786451 KJF786451:KJT786451 KTB786451:KTP786451 LCX786451:LDL786451 LMT786451:LNH786451 LWP786451:LXD786451 MGL786451:MGZ786451 MQH786451:MQV786451 NAD786451:NAR786451 NJZ786451:NKN786451 NTV786451:NUJ786451 ODR786451:OEF786451 ONN786451:OOB786451 OXJ786451:OXX786451 PHF786451:PHT786451 PRB786451:PRP786451 QAX786451:QBL786451 QKT786451:QLH786451 QUP786451:QVD786451 REL786451:REZ786451 ROH786451:ROV786451 RYD786451:RYR786451 SHZ786451:SIN786451 SRV786451:SSJ786451 TBR786451:TCF786451 TLN786451:TMB786451 TVJ786451:TVX786451 UFF786451:UFT786451 UPB786451:UPP786451 UYX786451:UZL786451 VIT786451:VJH786451 VSP786451:VTD786451 WCL786451:WCZ786451 WMH786451:WMV786451 WWD786451:WWR786451 X851987:AL851987 JR851987:KF851987 TN851987:UB851987 ADJ851987:ADX851987 ANF851987:ANT851987 AXB851987:AXP851987 BGX851987:BHL851987 BQT851987:BRH851987 CAP851987:CBD851987 CKL851987:CKZ851987 CUH851987:CUV851987 DED851987:DER851987 DNZ851987:DON851987 DXV851987:DYJ851987 EHR851987:EIF851987 ERN851987:ESB851987 FBJ851987:FBX851987 FLF851987:FLT851987 FVB851987:FVP851987 GEX851987:GFL851987 GOT851987:GPH851987 GYP851987:GZD851987 HIL851987:HIZ851987 HSH851987:HSV851987 ICD851987:ICR851987 ILZ851987:IMN851987 IVV851987:IWJ851987 JFR851987:JGF851987 JPN851987:JQB851987 JZJ851987:JZX851987 KJF851987:KJT851987 KTB851987:KTP851987 LCX851987:LDL851987 LMT851987:LNH851987 LWP851987:LXD851987 MGL851987:MGZ851987 MQH851987:MQV851987 NAD851987:NAR851987 NJZ851987:NKN851987 NTV851987:NUJ851987 ODR851987:OEF851987 ONN851987:OOB851987 OXJ851987:OXX851987 PHF851987:PHT851987 PRB851987:PRP851987 QAX851987:QBL851987 QKT851987:QLH851987 QUP851987:QVD851987 REL851987:REZ851987 ROH851987:ROV851987 RYD851987:RYR851987 SHZ851987:SIN851987 SRV851987:SSJ851987 TBR851987:TCF851987 TLN851987:TMB851987 TVJ851987:TVX851987 UFF851987:UFT851987 UPB851987:UPP851987 UYX851987:UZL851987 VIT851987:VJH851987 VSP851987:VTD851987 WCL851987:WCZ851987 WMH851987:WMV851987 WWD851987:WWR851987 X917523:AL917523 JR917523:KF917523 TN917523:UB917523 ADJ917523:ADX917523 ANF917523:ANT917523 AXB917523:AXP917523 BGX917523:BHL917523 BQT917523:BRH917523 CAP917523:CBD917523 CKL917523:CKZ917523 CUH917523:CUV917523 DED917523:DER917523 DNZ917523:DON917523 DXV917523:DYJ917523 EHR917523:EIF917523 ERN917523:ESB917523 FBJ917523:FBX917523 FLF917523:FLT917523 FVB917523:FVP917523 GEX917523:GFL917523 GOT917523:GPH917523 GYP917523:GZD917523 HIL917523:HIZ917523 HSH917523:HSV917523 ICD917523:ICR917523 ILZ917523:IMN917523 IVV917523:IWJ917523 JFR917523:JGF917523 JPN917523:JQB917523 JZJ917523:JZX917523 KJF917523:KJT917523 KTB917523:KTP917523 LCX917523:LDL917523 LMT917523:LNH917523 LWP917523:LXD917523 MGL917523:MGZ917523 MQH917523:MQV917523 NAD917523:NAR917523 NJZ917523:NKN917523 NTV917523:NUJ917523 ODR917523:OEF917523 ONN917523:OOB917523 OXJ917523:OXX917523 PHF917523:PHT917523 PRB917523:PRP917523 QAX917523:QBL917523 QKT917523:QLH917523 QUP917523:QVD917523 REL917523:REZ917523 ROH917523:ROV917523 RYD917523:RYR917523 SHZ917523:SIN917523 SRV917523:SSJ917523 TBR917523:TCF917523 TLN917523:TMB917523 TVJ917523:TVX917523 UFF917523:UFT917523 UPB917523:UPP917523 UYX917523:UZL917523 VIT917523:VJH917523 VSP917523:VTD917523 KE35:KG37 UA35:UC37 ADW35:ADY37 ANS35:ANU37 AXO35:AXQ37 BHK35:BHM37 BRG35:BRI37 CBC35:CBE37 CKY35:CLA37 CUU35:CUW37 DEQ35:DES37 DOM35:DOO37 DYI35:DYK37 EIE35:EIG37 ESA35:ESC37 FBW35:FBY37 FLS35:FLU37 FVO35:FVQ37 GFK35:GFM37 GPG35:GPI37 GZC35:GZE37 HIY35:HJA37 HSU35:HSW37 ICQ35:ICS37 IMM35:IMO37 IWI35:IWK37 JGE35:JGG37 JQA35:JQC37 JZW35:JZY37 KJS35:KJU37 KTO35:KTQ37 LDK35:LDM37 LNG35:LNI37 LXC35:LXE37 MGY35:MHA37 MQU35:MQW37 NAQ35:NAS37 NKM35:NKO37 NUI35:NUK37 OEE35:OEG37 OOA35:OOC37 OXW35:OXY37 PHS35:PHU37 PRO35:PRQ37 QBK35:QBM37 QLG35:QLI37 QVC35:QVE37 REY35:RFA37 ROU35:ROW37 RYQ35:RYS37 SIM35:SIO37 SSI35:SSK37 TCE35:TCG37 TMA35:TMC37 TVW35:TVY37 UFS35:UFU37 UPO35:UPQ37 UZK35:UZM37 VJG35:VJI37 VTC35:VTE37 WCY35:WDA37 WMU35:WMW37 WWQ35:WWS37 KB35:KC37 TX35:TY37 ADT35:ADU37 ANP35:ANQ37 AXL35:AXM37 BHH35:BHI37 BRD35:BRE37 CAZ35:CBA37 CKV35:CKW37 CUR35:CUS37 DEN35:DEO37 DOJ35:DOK37 DYF35:DYG37 EIB35:EIC37 ERX35:ERY37 FBT35:FBU37 FLP35:FLQ37 FVL35:FVM37 GFH35:GFI37 GPD35:GPE37 GYZ35:GZA37 HIV35:HIW37 HSR35:HSS37 ICN35:ICO37 IMJ35:IMK37 IWF35:IWG37 JGB35:JGC37 JPX35:JPY37 JZT35:JZU37 KJP35:KJQ37 KTL35:KTM37 LDH35:LDI37 LND35:LNE37 LWZ35:LXA37 MGV35:MGW37 MQR35:MQS37 NAN35:NAO37 NKJ35:NKK37 NUF35:NUG37 OEB35:OEC37 ONX35:ONY37 OXT35:OXU37 PHP35:PHQ37 PRL35:PRM37 QBH35:QBI37 QLD35:QLE37 QUZ35:QVA37 REV35:REW37 ROR35:ROS37 RYN35:RYO37 SIJ35:SIK37 SSF35:SSG37 TCB35:TCC37 TLX35:TLY37 TVT35:TVU37 UFP35:UFQ37 UPL35:UPM37 UZH35:UZI37 VJD35:VJE37 VSZ35:VTA37 WCV35:WCW37 WMR35:WMS37 J42:M53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F8278-257C-49E1-941E-96CED6454EB9}">
  <sheetPr codeName="Sheet5">
    <tabColor rgb="FFFF0000"/>
    <pageSetUpPr fitToPage="1"/>
  </sheetPr>
  <dimension ref="A1:AM177"/>
  <sheetViews>
    <sheetView showGridLines="0" view="pageBreakPreview" topLeftCell="A13" zoomScale="115" zoomScaleNormal="115" zoomScaleSheetLayoutView="115" zoomScalePageLayoutView="70" workbookViewId="0">
      <selection activeCell="K39" sqref="K39:M39"/>
    </sheetView>
  </sheetViews>
  <sheetFormatPr defaultColWidth="2.25" defaultRowHeight="13.5"/>
  <cols>
    <col min="1" max="5" width="2.25" style="61" customWidth="1"/>
    <col min="6" max="6" width="2.75" style="61" customWidth="1"/>
    <col min="7" max="7" width="2.25" style="61" customWidth="1"/>
    <col min="8" max="8" width="2.75" style="61" customWidth="1"/>
    <col min="9" max="14" width="2.25" style="61" customWidth="1"/>
    <col min="15" max="15" width="1.75" style="61" customWidth="1"/>
    <col min="16" max="23" width="2.25" style="61"/>
    <col min="24" max="24" width="2.25" style="61" customWidth="1"/>
    <col min="25" max="37" width="2.25" style="61"/>
    <col min="38" max="39" width="2.25" style="61" customWidth="1"/>
    <col min="40" max="242" width="2.25" style="61"/>
    <col min="243" max="243" width="2.75" style="61" customWidth="1"/>
    <col min="244" max="244" width="2.25" style="61"/>
    <col min="245" max="245" width="2.75" style="61" customWidth="1"/>
    <col min="246" max="251" width="2.25" style="61"/>
    <col min="252" max="252" width="1.75" style="61" customWidth="1"/>
    <col min="253" max="498" width="2.25" style="61"/>
    <col min="499" max="499" width="2.75" style="61" customWidth="1"/>
    <col min="500" max="500" width="2.25" style="61"/>
    <col min="501" max="501" width="2.75" style="61" customWidth="1"/>
    <col min="502" max="507" width="2.25" style="61"/>
    <col min="508" max="508" width="1.75" style="61" customWidth="1"/>
    <col min="509" max="754" width="2.25" style="61"/>
    <col min="755" max="755" width="2.75" style="61" customWidth="1"/>
    <col min="756" max="756" width="2.25" style="61"/>
    <col min="757" max="757" width="2.75" style="61" customWidth="1"/>
    <col min="758" max="763" width="2.25" style="61"/>
    <col min="764" max="764" width="1.75" style="61" customWidth="1"/>
    <col min="765" max="1010" width="2.25" style="61"/>
    <col min="1011" max="1011" width="2.75" style="61" customWidth="1"/>
    <col min="1012" max="1012" width="2.25" style="61"/>
    <col min="1013" max="1013" width="2.75" style="61" customWidth="1"/>
    <col min="1014" max="1019" width="2.25" style="61"/>
    <col min="1020" max="1020" width="1.75" style="61" customWidth="1"/>
    <col min="1021" max="1266" width="2.25" style="61"/>
    <col min="1267" max="1267" width="2.75" style="61" customWidth="1"/>
    <col min="1268" max="1268" width="2.25" style="61"/>
    <col min="1269" max="1269" width="2.75" style="61" customWidth="1"/>
    <col min="1270" max="1275" width="2.25" style="61"/>
    <col min="1276" max="1276" width="1.75" style="61" customWidth="1"/>
    <col min="1277" max="1522" width="2.25" style="61"/>
    <col min="1523" max="1523" width="2.75" style="61" customWidth="1"/>
    <col min="1524" max="1524" width="2.25" style="61"/>
    <col min="1525" max="1525" width="2.75" style="61" customWidth="1"/>
    <col min="1526" max="1531" width="2.25" style="61"/>
    <col min="1532" max="1532" width="1.75" style="61" customWidth="1"/>
    <col min="1533" max="1778" width="2.25" style="61"/>
    <col min="1779" max="1779" width="2.75" style="61" customWidth="1"/>
    <col min="1780" max="1780" width="2.25" style="61"/>
    <col min="1781" max="1781" width="2.75" style="61" customWidth="1"/>
    <col min="1782" max="1787" width="2.25" style="61"/>
    <col min="1788" max="1788" width="1.75" style="61" customWidth="1"/>
    <col min="1789" max="2034" width="2.25" style="61"/>
    <col min="2035" max="2035" width="2.75" style="61" customWidth="1"/>
    <col min="2036" max="2036" width="2.25" style="61"/>
    <col min="2037" max="2037" width="2.75" style="61" customWidth="1"/>
    <col min="2038" max="2043" width="2.25" style="61"/>
    <col min="2044" max="2044" width="1.75" style="61" customWidth="1"/>
    <col min="2045" max="2290" width="2.25" style="61"/>
    <col min="2291" max="2291" width="2.75" style="61" customWidth="1"/>
    <col min="2292" max="2292" width="2.25" style="61"/>
    <col min="2293" max="2293" width="2.75" style="61" customWidth="1"/>
    <col min="2294" max="2299" width="2.25" style="61"/>
    <col min="2300" max="2300" width="1.75" style="61" customWidth="1"/>
    <col min="2301" max="2546" width="2.25" style="61"/>
    <col min="2547" max="2547" width="2.75" style="61" customWidth="1"/>
    <col min="2548" max="2548" width="2.25" style="61"/>
    <col min="2549" max="2549" width="2.75" style="61" customWidth="1"/>
    <col min="2550" max="2555" width="2.25" style="61"/>
    <col min="2556" max="2556" width="1.75" style="61" customWidth="1"/>
    <col min="2557" max="2802" width="2.25" style="61"/>
    <col min="2803" max="2803" width="2.75" style="61" customWidth="1"/>
    <col min="2804" max="2804" width="2.25" style="61"/>
    <col min="2805" max="2805" width="2.75" style="61" customWidth="1"/>
    <col min="2806" max="2811" width="2.25" style="61"/>
    <col min="2812" max="2812" width="1.75" style="61" customWidth="1"/>
    <col min="2813" max="3058" width="2.25" style="61"/>
    <col min="3059" max="3059" width="2.75" style="61" customWidth="1"/>
    <col min="3060" max="3060" width="2.25" style="61"/>
    <col min="3061" max="3061" width="2.75" style="61" customWidth="1"/>
    <col min="3062" max="3067" width="2.25" style="61"/>
    <col min="3068" max="3068" width="1.75" style="61" customWidth="1"/>
    <col min="3069" max="3314" width="2.25" style="61"/>
    <col min="3315" max="3315" width="2.75" style="61" customWidth="1"/>
    <col min="3316" max="3316" width="2.25" style="61"/>
    <col min="3317" max="3317" width="2.75" style="61" customWidth="1"/>
    <col min="3318" max="3323" width="2.25" style="61"/>
    <col min="3324" max="3324" width="1.75" style="61" customWidth="1"/>
    <col min="3325" max="3570" width="2.25" style="61"/>
    <col min="3571" max="3571" width="2.75" style="61" customWidth="1"/>
    <col min="3572" max="3572" width="2.25" style="61"/>
    <col min="3573" max="3573" width="2.75" style="61" customWidth="1"/>
    <col min="3574" max="3579" width="2.25" style="61"/>
    <col min="3580" max="3580" width="1.75" style="61" customWidth="1"/>
    <col min="3581" max="3826" width="2.25" style="61"/>
    <col min="3827" max="3827" width="2.75" style="61" customWidth="1"/>
    <col min="3828" max="3828" width="2.25" style="61"/>
    <col min="3829" max="3829" width="2.75" style="61" customWidth="1"/>
    <col min="3830" max="3835" width="2.25" style="61"/>
    <col min="3836" max="3836" width="1.75" style="61" customWidth="1"/>
    <col min="3837" max="4082" width="2.25" style="61"/>
    <col min="4083" max="4083" width="2.75" style="61" customWidth="1"/>
    <col min="4084" max="4084" width="2.25" style="61"/>
    <col min="4085" max="4085" width="2.75" style="61" customWidth="1"/>
    <col min="4086" max="4091" width="2.25" style="61"/>
    <col min="4092" max="4092" width="1.75" style="61" customWidth="1"/>
    <col min="4093" max="4338" width="2.25" style="61"/>
    <col min="4339" max="4339" width="2.75" style="61" customWidth="1"/>
    <col min="4340" max="4340" width="2.25" style="61"/>
    <col min="4341" max="4341" width="2.75" style="61" customWidth="1"/>
    <col min="4342" max="4347" width="2.25" style="61"/>
    <col min="4348" max="4348" width="1.75" style="61" customWidth="1"/>
    <col min="4349" max="4594" width="2.25" style="61"/>
    <col min="4595" max="4595" width="2.75" style="61" customWidth="1"/>
    <col min="4596" max="4596" width="2.25" style="61"/>
    <col min="4597" max="4597" width="2.75" style="61" customWidth="1"/>
    <col min="4598" max="4603" width="2.25" style="61"/>
    <col min="4604" max="4604" width="1.75" style="61" customWidth="1"/>
    <col min="4605" max="4850" width="2.25" style="61"/>
    <col min="4851" max="4851" width="2.75" style="61" customWidth="1"/>
    <col min="4852" max="4852" width="2.25" style="61"/>
    <col min="4853" max="4853" width="2.75" style="61" customWidth="1"/>
    <col min="4854" max="4859" width="2.25" style="61"/>
    <col min="4860" max="4860" width="1.75" style="61" customWidth="1"/>
    <col min="4861" max="5106" width="2.25" style="61"/>
    <col min="5107" max="5107" width="2.75" style="61" customWidth="1"/>
    <col min="5108" max="5108" width="2.25" style="61"/>
    <col min="5109" max="5109" width="2.75" style="61" customWidth="1"/>
    <col min="5110" max="5115" width="2.25" style="61"/>
    <col min="5116" max="5116" width="1.75" style="61" customWidth="1"/>
    <col min="5117" max="5362" width="2.25" style="61"/>
    <col min="5363" max="5363" width="2.75" style="61" customWidth="1"/>
    <col min="5364" max="5364" width="2.25" style="61"/>
    <col min="5365" max="5365" width="2.75" style="61" customWidth="1"/>
    <col min="5366" max="5371" width="2.25" style="61"/>
    <col min="5372" max="5372" width="1.75" style="61" customWidth="1"/>
    <col min="5373" max="5618" width="2.25" style="61"/>
    <col min="5619" max="5619" width="2.75" style="61" customWidth="1"/>
    <col min="5620" max="5620" width="2.25" style="61"/>
    <col min="5621" max="5621" width="2.75" style="61" customWidth="1"/>
    <col min="5622" max="5627" width="2.25" style="61"/>
    <col min="5628" max="5628" width="1.75" style="61" customWidth="1"/>
    <col min="5629" max="5874" width="2.25" style="61"/>
    <col min="5875" max="5875" width="2.75" style="61" customWidth="1"/>
    <col min="5876" max="5876" width="2.25" style="61"/>
    <col min="5877" max="5877" width="2.75" style="61" customWidth="1"/>
    <col min="5878" max="5883" width="2.25" style="61"/>
    <col min="5884" max="5884" width="1.75" style="61" customWidth="1"/>
    <col min="5885" max="6130" width="2.25" style="61"/>
    <col min="6131" max="6131" width="2.75" style="61" customWidth="1"/>
    <col min="6132" max="6132" width="2.25" style="61"/>
    <col min="6133" max="6133" width="2.75" style="61" customWidth="1"/>
    <col min="6134" max="6139" width="2.25" style="61"/>
    <col min="6140" max="6140" width="1.75" style="61" customWidth="1"/>
    <col min="6141" max="6386" width="2.25" style="61"/>
    <col min="6387" max="6387" width="2.75" style="61" customWidth="1"/>
    <col min="6388" max="6388" width="2.25" style="61"/>
    <col min="6389" max="6389" width="2.75" style="61" customWidth="1"/>
    <col min="6390" max="6395" width="2.25" style="61"/>
    <col min="6396" max="6396" width="1.75" style="61" customWidth="1"/>
    <col min="6397" max="6642" width="2.25" style="61"/>
    <col min="6643" max="6643" width="2.75" style="61" customWidth="1"/>
    <col min="6644" max="6644" width="2.25" style="61"/>
    <col min="6645" max="6645" width="2.75" style="61" customWidth="1"/>
    <col min="6646" max="6651" width="2.25" style="61"/>
    <col min="6652" max="6652" width="1.75" style="61" customWidth="1"/>
    <col min="6653" max="6898" width="2.25" style="61"/>
    <col min="6899" max="6899" width="2.75" style="61" customWidth="1"/>
    <col min="6900" max="6900" width="2.25" style="61"/>
    <col min="6901" max="6901" width="2.75" style="61" customWidth="1"/>
    <col min="6902" max="6907" width="2.25" style="61"/>
    <col min="6908" max="6908" width="1.75" style="61" customWidth="1"/>
    <col min="6909" max="7154" width="2.25" style="61"/>
    <col min="7155" max="7155" width="2.75" style="61" customWidth="1"/>
    <col min="7156" max="7156" width="2.25" style="61"/>
    <col min="7157" max="7157" width="2.75" style="61" customWidth="1"/>
    <col min="7158" max="7163" width="2.25" style="61"/>
    <col min="7164" max="7164" width="1.75" style="61" customWidth="1"/>
    <col min="7165" max="7410" width="2.25" style="61"/>
    <col min="7411" max="7411" width="2.75" style="61" customWidth="1"/>
    <col min="7412" max="7412" width="2.25" style="61"/>
    <col min="7413" max="7413" width="2.75" style="61" customWidth="1"/>
    <col min="7414" max="7419" width="2.25" style="61"/>
    <col min="7420" max="7420" width="1.75" style="61" customWidth="1"/>
    <col min="7421" max="7666" width="2.25" style="61"/>
    <col min="7667" max="7667" width="2.75" style="61" customWidth="1"/>
    <col min="7668" max="7668" width="2.25" style="61"/>
    <col min="7669" max="7669" width="2.75" style="61" customWidth="1"/>
    <col min="7670" max="7675" width="2.25" style="61"/>
    <col min="7676" max="7676" width="1.75" style="61" customWidth="1"/>
    <col min="7677" max="7922" width="2.25" style="61"/>
    <col min="7923" max="7923" width="2.75" style="61" customWidth="1"/>
    <col min="7924" max="7924" width="2.25" style="61"/>
    <col min="7925" max="7925" width="2.75" style="61" customWidth="1"/>
    <col min="7926" max="7931" width="2.25" style="61"/>
    <col min="7932" max="7932" width="1.75" style="61" customWidth="1"/>
    <col min="7933" max="8178" width="2.25" style="61"/>
    <col min="8179" max="8179" width="2.75" style="61" customWidth="1"/>
    <col min="8180" max="8180" width="2.25" style="61"/>
    <col min="8181" max="8181" width="2.75" style="61" customWidth="1"/>
    <col min="8182" max="8187" width="2.25" style="61"/>
    <col min="8188" max="8188" width="1.75" style="61" customWidth="1"/>
    <col min="8189" max="8434" width="2.25" style="61"/>
    <col min="8435" max="8435" width="2.75" style="61" customWidth="1"/>
    <col min="8436" max="8436" width="2.25" style="61"/>
    <col min="8437" max="8437" width="2.75" style="61" customWidth="1"/>
    <col min="8438" max="8443" width="2.25" style="61"/>
    <col min="8444" max="8444" width="1.75" style="61" customWidth="1"/>
    <col min="8445" max="8690" width="2.25" style="61"/>
    <col min="8691" max="8691" width="2.75" style="61" customWidth="1"/>
    <col min="8692" max="8692" width="2.25" style="61"/>
    <col min="8693" max="8693" width="2.75" style="61" customWidth="1"/>
    <col min="8694" max="8699" width="2.25" style="61"/>
    <col min="8700" max="8700" width="1.75" style="61" customWidth="1"/>
    <col min="8701" max="8946" width="2.25" style="61"/>
    <col min="8947" max="8947" width="2.75" style="61" customWidth="1"/>
    <col min="8948" max="8948" width="2.25" style="61"/>
    <col min="8949" max="8949" width="2.75" style="61" customWidth="1"/>
    <col min="8950" max="8955" width="2.25" style="61"/>
    <col min="8956" max="8956" width="1.75" style="61" customWidth="1"/>
    <col min="8957" max="9202" width="2.25" style="61"/>
    <col min="9203" max="9203" width="2.75" style="61" customWidth="1"/>
    <col min="9204" max="9204" width="2.25" style="61"/>
    <col min="9205" max="9205" width="2.75" style="61" customWidth="1"/>
    <col min="9206" max="9211" width="2.25" style="61"/>
    <col min="9212" max="9212" width="1.75" style="61" customWidth="1"/>
    <col min="9213" max="9458" width="2.25" style="61"/>
    <col min="9459" max="9459" width="2.75" style="61" customWidth="1"/>
    <col min="9460" max="9460" width="2.25" style="61"/>
    <col min="9461" max="9461" width="2.75" style="61" customWidth="1"/>
    <col min="9462" max="9467" width="2.25" style="61"/>
    <col min="9468" max="9468" width="1.75" style="61" customWidth="1"/>
    <col min="9469" max="9714" width="2.25" style="61"/>
    <col min="9715" max="9715" width="2.75" style="61" customWidth="1"/>
    <col min="9716" max="9716" width="2.25" style="61"/>
    <col min="9717" max="9717" width="2.75" style="61" customWidth="1"/>
    <col min="9718" max="9723" width="2.25" style="61"/>
    <col min="9724" max="9724" width="1.75" style="61" customWidth="1"/>
    <col min="9725" max="9970" width="2.25" style="61"/>
    <col min="9971" max="9971" width="2.75" style="61" customWidth="1"/>
    <col min="9972" max="9972" width="2.25" style="61"/>
    <col min="9973" max="9973" width="2.75" style="61" customWidth="1"/>
    <col min="9974" max="9979" width="2.25" style="61"/>
    <col min="9980" max="9980" width="1.75" style="61" customWidth="1"/>
    <col min="9981" max="10226" width="2.25" style="61"/>
    <col min="10227" max="10227" width="2.75" style="61" customWidth="1"/>
    <col min="10228" max="10228" width="2.25" style="61"/>
    <col min="10229" max="10229" width="2.75" style="61" customWidth="1"/>
    <col min="10230" max="10235" width="2.25" style="61"/>
    <col min="10236" max="10236" width="1.75" style="61" customWidth="1"/>
    <col min="10237" max="10482" width="2.25" style="61"/>
    <col min="10483" max="10483" width="2.75" style="61" customWidth="1"/>
    <col min="10484" max="10484" width="2.25" style="61"/>
    <col min="10485" max="10485" width="2.75" style="61" customWidth="1"/>
    <col min="10486" max="10491" width="2.25" style="61"/>
    <col min="10492" max="10492" width="1.75" style="61" customWidth="1"/>
    <col min="10493" max="10738" width="2.25" style="61"/>
    <col min="10739" max="10739" width="2.75" style="61" customWidth="1"/>
    <col min="10740" max="10740" width="2.25" style="61"/>
    <col min="10741" max="10741" width="2.75" style="61" customWidth="1"/>
    <col min="10742" max="10747" width="2.25" style="61"/>
    <col min="10748" max="10748" width="1.75" style="61" customWidth="1"/>
    <col min="10749" max="10994" width="2.25" style="61"/>
    <col min="10995" max="10995" width="2.75" style="61" customWidth="1"/>
    <col min="10996" max="10996" width="2.25" style="61"/>
    <col min="10997" max="10997" width="2.75" style="61" customWidth="1"/>
    <col min="10998" max="11003" width="2.25" style="61"/>
    <col min="11004" max="11004" width="1.75" style="61" customWidth="1"/>
    <col min="11005" max="11250" width="2.25" style="61"/>
    <col min="11251" max="11251" width="2.75" style="61" customWidth="1"/>
    <col min="11252" max="11252" width="2.25" style="61"/>
    <col min="11253" max="11253" width="2.75" style="61" customWidth="1"/>
    <col min="11254" max="11259" width="2.25" style="61"/>
    <col min="11260" max="11260" width="1.75" style="61" customWidth="1"/>
    <col min="11261" max="11506" width="2.25" style="61"/>
    <col min="11507" max="11507" width="2.75" style="61" customWidth="1"/>
    <col min="11508" max="11508" width="2.25" style="61"/>
    <col min="11509" max="11509" width="2.75" style="61" customWidth="1"/>
    <col min="11510" max="11515" width="2.25" style="61"/>
    <col min="11516" max="11516" width="1.75" style="61" customWidth="1"/>
    <col min="11517" max="11762" width="2.25" style="61"/>
    <col min="11763" max="11763" width="2.75" style="61" customWidth="1"/>
    <col min="11764" max="11764" width="2.25" style="61"/>
    <col min="11765" max="11765" width="2.75" style="61" customWidth="1"/>
    <col min="11766" max="11771" width="2.25" style="61"/>
    <col min="11772" max="11772" width="1.75" style="61" customWidth="1"/>
    <col min="11773" max="12018" width="2.25" style="61"/>
    <col min="12019" max="12019" width="2.75" style="61" customWidth="1"/>
    <col min="12020" max="12020" width="2.25" style="61"/>
    <col min="12021" max="12021" width="2.75" style="61" customWidth="1"/>
    <col min="12022" max="12027" width="2.25" style="61"/>
    <col min="12028" max="12028" width="1.75" style="61" customWidth="1"/>
    <col min="12029" max="12274" width="2.25" style="61"/>
    <col min="12275" max="12275" width="2.75" style="61" customWidth="1"/>
    <col min="12276" max="12276" width="2.25" style="61"/>
    <col min="12277" max="12277" width="2.75" style="61" customWidth="1"/>
    <col min="12278" max="12283" width="2.25" style="61"/>
    <col min="12284" max="12284" width="1.75" style="61" customWidth="1"/>
    <col min="12285" max="12530" width="2.25" style="61"/>
    <col min="12531" max="12531" width="2.75" style="61" customWidth="1"/>
    <col min="12532" max="12532" width="2.25" style="61"/>
    <col min="12533" max="12533" width="2.75" style="61" customWidth="1"/>
    <col min="12534" max="12539" width="2.25" style="61"/>
    <col min="12540" max="12540" width="1.75" style="61" customWidth="1"/>
    <col min="12541" max="12786" width="2.25" style="61"/>
    <col min="12787" max="12787" width="2.75" style="61" customWidth="1"/>
    <col min="12788" max="12788" width="2.25" style="61"/>
    <col min="12789" max="12789" width="2.75" style="61" customWidth="1"/>
    <col min="12790" max="12795" width="2.25" style="61"/>
    <col min="12796" max="12796" width="1.75" style="61" customWidth="1"/>
    <col min="12797" max="13042" width="2.25" style="61"/>
    <col min="13043" max="13043" width="2.75" style="61" customWidth="1"/>
    <col min="13044" max="13044" width="2.25" style="61"/>
    <col min="13045" max="13045" width="2.75" style="61" customWidth="1"/>
    <col min="13046" max="13051" width="2.25" style="61"/>
    <col min="13052" max="13052" width="1.75" style="61" customWidth="1"/>
    <col min="13053" max="13298" width="2.25" style="61"/>
    <col min="13299" max="13299" width="2.75" style="61" customWidth="1"/>
    <col min="13300" max="13300" width="2.25" style="61"/>
    <col min="13301" max="13301" width="2.75" style="61" customWidth="1"/>
    <col min="13302" max="13307" width="2.25" style="61"/>
    <col min="13308" max="13308" width="1.75" style="61" customWidth="1"/>
    <col min="13309" max="13554" width="2.25" style="61"/>
    <col min="13555" max="13555" width="2.75" style="61" customWidth="1"/>
    <col min="13556" max="13556" width="2.25" style="61"/>
    <col min="13557" max="13557" width="2.75" style="61" customWidth="1"/>
    <col min="13558" max="13563" width="2.25" style="61"/>
    <col min="13564" max="13564" width="1.75" style="61" customWidth="1"/>
    <col min="13565" max="13810" width="2.25" style="61"/>
    <col min="13811" max="13811" width="2.75" style="61" customWidth="1"/>
    <col min="13812" max="13812" width="2.25" style="61"/>
    <col min="13813" max="13813" width="2.75" style="61" customWidth="1"/>
    <col min="13814" max="13819" width="2.25" style="61"/>
    <col min="13820" max="13820" width="1.75" style="61" customWidth="1"/>
    <col min="13821" max="14066" width="2.25" style="61"/>
    <col min="14067" max="14067" width="2.75" style="61" customWidth="1"/>
    <col min="14068" max="14068" width="2.25" style="61"/>
    <col min="14069" max="14069" width="2.75" style="61" customWidth="1"/>
    <col min="14070" max="14075" width="2.25" style="61"/>
    <col min="14076" max="14076" width="1.75" style="61" customWidth="1"/>
    <col min="14077" max="14322" width="2.25" style="61"/>
    <col min="14323" max="14323" width="2.75" style="61" customWidth="1"/>
    <col min="14324" max="14324" width="2.25" style="61"/>
    <col min="14325" max="14325" width="2.75" style="61" customWidth="1"/>
    <col min="14326" max="14331" width="2.25" style="61"/>
    <col min="14332" max="14332" width="1.75" style="61" customWidth="1"/>
    <col min="14333" max="14578" width="2.25" style="61"/>
    <col min="14579" max="14579" width="2.75" style="61" customWidth="1"/>
    <col min="14580" max="14580" width="2.25" style="61"/>
    <col min="14581" max="14581" width="2.75" style="61" customWidth="1"/>
    <col min="14582" max="14587" width="2.25" style="61"/>
    <col min="14588" max="14588" width="1.75" style="61" customWidth="1"/>
    <col min="14589" max="14834" width="2.25" style="61"/>
    <col min="14835" max="14835" width="2.75" style="61" customWidth="1"/>
    <col min="14836" max="14836" width="2.25" style="61"/>
    <col min="14837" max="14837" width="2.75" style="61" customWidth="1"/>
    <col min="14838" max="14843" width="2.25" style="61"/>
    <col min="14844" max="14844" width="1.75" style="61" customWidth="1"/>
    <col min="14845" max="15090" width="2.25" style="61"/>
    <col min="15091" max="15091" width="2.75" style="61" customWidth="1"/>
    <col min="15092" max="15092" width="2.25" style="61"/>
    <col min="15093" max="15093" width="2.75" style="61" customWidth="1"/>
    <col min="15094" max="15099" width="2.25" style="61"/>
    <col min="15100" max="15100" width="1.75" style="61" customWidth="1"/>
    <col min="15101" max="15346" width="2.25" style="61"/>
    <col min="15347" max="15347" width="2.75" style="61" customWidth="1"/>
    <col min="15348" max="15348" width="2.25" style="61"/>
    <col min="15349" max="15349" width="2.75" style="61" customWidth="1"/>
    <col min="15350" max="15355" width="2.25" style="61"/>
    <col min="15356" max="15356" width="1.75" style="61" customWidth="1"/>
    <col min="15357" max="15602" width="2.25" style="61"/>
    <col min="15603" max="15603" width="2.75" style="61" customWidth="1"/>
    <col min="15604" max="15604" width="2.25" style="61"/>
    <col min="15605" max="15605" width="2.75" style="61" customWidth="1"/>
    <col min="15606" max="15611" width="2.25" style="61"/>
    <col min="15612" max="15612" width="1.75" style="61" customWidth="1"/>
    <col min="15613" max="15858" width="2.25" style="61"/>
    <col min="15859" max="15859" width="2.75" style="61" customWidth="1"/>
    <col min="15860" max="15860" width="2.25" style="61"/>
    <col min="15861" max="15861" width="2.75" style="61" customWidth="1"/>
    <col min="15862" max="15867" width="2.25" style="61"/>
    <col min="15868" max="15868" width="1.75" style="61" customWidth="1"/>
    <col min="15869" max="16114" width="2.25" style="61"/>
    <col min="16115" max="16115" width="2.75" style="61" customWidth="1"/>
    <col min="16116" max="16116" width="2.25" style="61"/>
    <col min="16117" max="16117" width="2.75" style="61" customWidth="1"/>
    <col min="16118" max="16123" width="2.25" style="61"/>
    <col min="16124" max="16124" width="1.75" style="61" customWidth="1"/>
    <col min="16125" max="16384" width="2.25" style="61"/>
  </cols>
  <sheetData>
    <row r="1" spans="1:39" ht="24.75" thickBot="1">
      <c r="A1" s="60"/>
      <c r="B1" s="1068"/>
      <c r="C1" s="1068"/>
      <c r="D1" s="1068"/>
      <c r="E1" s="1068"/>
      <c r="F1" s="1068"/>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1051"/>
      <c r="AL1" s="1051"/>
      <c r="AM1" s="1051"/>
    </row>
    <row r="2" spans="1:39" ht="14.25">
      <c r="A2" s="67"/>
      <c r="B2" s="63"/>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5"/>
    </row>
    <row r="3" spans="1:39" ht="14.45" customHeight="1">
      <c r="A3" s="67"/>
      <c r="B3" s="1046" t="s">
        <v>207</v>
      </c>
      <c r="C3" s="1047"/>
      <c r="D3" s="1047"/>
      <c r="E3" s="1047"/>
      <c r="F3" s="1047"/>
      <c r="G3" s="1047"/>
      <c r="H3" s="1047"/>
      <c r="I3" s="1047"/>
      <c r="J3" s="1047"/>
      <c r="K3" s="1047"/>
      <c r="L3" s="1047"/>
      <c r="M3" s="1047"/>
      <c r="N3" s="1047"/>
      <c r="O3" s="1047"/>
      <c r="P3" s="1047"/>
      <c r="Q3" s="1047"/>
      <c r="R3" s="1047"/>
      <c r="S3" s="1047"/>
      <c r="T3" s="1047"/>
      <c r="U3" s="1047"/>
      <c r="V3" s="1047"/>
      <c r="W3" s="1047"/>
      <c r="X3" s="1047"/>
      <c r="Y3" s="1047"/>
      <c r="Z3" s="1047"/>
      <c r="AA3" s="1047"/>
      <c r="AB3" s="1047"/>
      <c r="AC3" s="1047"/>
      <c r="AD3" s="1047"/>
      <c r="AE3" s="1047"/>
      <c r="AF3" s="1047"/>
      <c r="AG3" s="1047"/>
      <c r="AH3" s="1047"/>
      <c r="AI3" s="1047"/>
      <c r="AJ3" s="1047"/>
      <c r="AK3" s="1047"/>
      <c r="AL3" s="1047"/>
      <c r="AM3" s="1048"/>
    </row>
    <row r="4" spans="1:39" ht="14.45" customHeight="1">
      <c r="A4" s="67"/>
      <c r="B4" s="1046"/>
      <c r="C4" s="1047"/>
      <c r="D4" s="1047"/>
      <c r="E4" s="1047"/>
      <c r="F4" s="1047"/>
      <c r="G4" s="1047"/>
      <c r="H4" s="1047"/>
      <c r="I4" s="1047"/>
      <c r="J4" s="1047"/>
      <c r="K4" s="1047"/>
      <c r="L4" s="1047"/>
      <c r="M4" s="1047"/>
      <c r="N4" s="1047"/>
      <c r="O4" s="1047"/>
      <c r="P4" s="1047"/>
      <c r="Q4" s="1047"/>
      <c r="R4" s="1047"/>
      <c r="S4" s="1047"/>
      <c r="T4" s="1047"/>
      <c r="U4" s="1047"/>
      <c r="V4" s="1047"/>
      <c r="W4" s="1047"/>
      <c r="X4" s="1047"/>
      <c r="Y4" s="1047"/>
      <c r="Z4" s="1047"/>
      <c r="AA4" s="1047"/>
      <c r="AB4" s="1047"/>
      <c r="AC4" s="1047"/>
      <c r="AD4" s="1047"/>
      <c r="AE4" s="1047"/>
      <c r="AF4" s="1047"/>
      <c r="AG4" s="1047"/>
      <c r="AH4" s="1047"/>
      <c r="AI4" s="1047"/>
      <c r="AJ4" s="1047"/>
      <c r="AK4" s="1047"/>
      <c r="AL4" s="1047"/>
      <c r="AM4" s="1048"/>
    </row>
    <row r="5" spans="1:39" ht="14.25">
      <c r="A5" s="67"/>
      <c r="B5" s="66"/>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7"/>
    </row>
    <row r="6" spans="1:39" ht="15.75" customHeight="1">
      <c r="A6" s="67"/>
      <c r="B6" s="66"/>
      <c r="C6" s="60"/>
      <c r="D6" s="60"/>
      <c r="E6" s="60"/>
      <c r="F6" s="60"/>
      <c r="G6" s="60"/>
      <c r="H6" s="60"/>
      <c r="I6" s="60"/>
      <c r="J6" s="60"/>
      <c r="K6" s="60"/>
      <c r="L6" s="60"/>
      <c r="M6" s="60"/>
      <c r="N6" s="60"/>
      <c r="O6" s="60"/>
      <c r="P6" s="60"/>
      <c r="Q6" s="60"/>
      <c r="R6" s="60"/>
      <c r="S6" s="60"/>
      <c r="T6" s="60"/>
      <c r="U6" s="60"/>
      <c r="V6" s="60"/>
      <c r="W6" s="60"/>
      <c r="X6" s="1052">
        <f ca="1">TODAY()</f>
        <v>46176</v>
      </c>
      <c r="Y6" s="1052"/>
      <c r="Z6" s="1052"/>
      <c r="AA6" s="1052"/>
      <c r="AB6" s="1052"/>
      <c r="AC6" s="1052"/>
      <c r="AD6" s="1052"/>
      <c r="AE6" s="1052"/>
      <c r="AF6" s="1052"/>
      <c r="AG6" s="1052"/>
      <c r="AH6" s="1052"/>
      <c r="AI6" s="1052"/>
      <c r="AJ6" s="1052"/>
      <c r="AK6" s="1052"/>
      <c r="AL6" s="1052"/>
      <c r="AM6" s="67"/>
    </row>
    <row r="7" spans="1:39" ht="14.25">
      <c r="A7" s="67"/>
      <c r="B7" s="66"/>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7"/>
    </row>
    <row r="8" spans="1:39" ht="14.25">
      <c r="A8" s="67"/>
      <c r="B8" s="111"/>
      <c r="C8" s="1069">
        <f>宿泊者名簿!A7</f>
        <v>0</v>
      </c>
      <c r="D8" s="1069"/>
      <c r="E8" s="1069"/>
      <c r="F8" s="1069"/>
      <c r="G8" s="1069"/>
      <c r="H8" s="1069"/>
      <c r="I8" s="1069"/>
      <c r="J8" s="1069"/>
      <c r="K8" s="1069"/>
      <c r="L8" s="1069"/>
      <c r="M8" s="1069"/>
      <c r="N8" s="60"/>
      <c r="O8" s="60"/>
      <c r="P8" s="68"/>
      <c r="Q8" s="60"/>
      <c r="R8" s="60"/>
      <c r="S8" s="60"/>
      <c r="T8" s="60"/>
      <c r="U8" s="60"/>
      <c r="V8" s="60"/>
      <c r="W8" s="60"/>
      <c r="X8" s="60"/>
      <c r="Y8" s="60"/>
      <c r="Z8" s="60"/>
      <c r="AA8" s="60"/>
      <c r="AB8" s="60"/>
      <c r="AC8" s="60"/>
      <c r="AD8" s="60"/>
      <c r="AE8" s="60"/>
      <c r="AF8" s="60"/>
      <c r="AG8" s="60"/>
      <c r="AH8" s="60"/>
      <c r="AI8" s="60"/>
      <c r="AJ8" s="60"/>
      <c r="AK8" s="60"/>
      <c r="AL8" s="60"/>
      <c r="AM8" s="67"/>
    </row>
    <row r="9" spans="1:39" ht="14.25">
      <c r="A9" s="67"/>
      <c r="B9" s="66"/>
      <c r="C9" s="1053">
        <f>宿泊者名簿!D8</f>
        <v>0</v>
      </c>
      <c r="D9" s="1053"/>
      <c r="E9" s="1053"/>
      <c r="F9" s="1053"/>
      <c r="G9" s="1053"/>
      <c r="H9" s="1053"/>
      <c r="I9" s="1053"/>
      <c r="J9" s="1053"/>
      <c r="K9" s="1053"/>
      <c r="L9" s="1053"/>
      <c r="M9" s="1053"/>
      <c r="N9" s="60" t="s">
        <v>208</v>
      </c>
      <c r="O9" s="73"/>
      <c r="R9" s="60"/>
      <c r="S9" s="60"/>
      <c r="U9" s="60"/>
      <c r="V9" s="60"/>
      <c r="W9" s="60"/>
      <c r="X9" s="60"/>
      <c r="Y9" s="60"/>
      <c r="Z9" s="60"/>
      <c r="AA9" s="60"/>
      <c r="AB9" s="60"/>
      <c r="AC9" s="60"/>
      <c r="AD9" s="60"/>
      <c r="AE9" s="60"/>
      <c r="AF9" s="60"/>
      <c r="AG9" s="60"/>
      <c r="AH9" s="60"/>
      <c r="AI9" s="60"/>
      <c r="AJ9" s="60"/>
      <c r="AK9" s="60"/>
      <c r="AL9" s="60"/>
      <c r="AM9" s="67"/>
    </row>
    <row r="10" spans="1:39" ht="18.75" customHeight="1">
      <c r="A10" s="67"/>
      <c r="B10" s="66"/>
      <c r="C10" s="60"/>
      <c r="D10" s="60"/>
      <c r="E10" s="60"/>
      <c r="F10" s="60"/>
      <c r="G10" s="60"/>
      <c r="H10" s="60"/>
      <c r="I10" s="60"/>
      <c r="J10" s="60"/>
      <c r="K10" s="60"/>
      <c r="L10" s="60"/>
      <c r="M10" s="60"/>
      <c r="N10" s="60"/>
      <c r="O10" s="1053"/>
      <c r="P10" s="1053"/>
      <c r="Q10" s="1053"/>
      <c r="R10" s="1053"/>
      <c r="S10" s="1053"/>
      <c r="T10" s="1053"/>
      <c r="U10" s="1053"/>
      <c r="V10" s="69"/>
      <c r="W10" s="1078"/>
      <c r="X10" s="1078"/>
      <c r="Y10" s="1078"/>
      <c r="Z10" s="1078"/>
      <c r="AA10" s="1078"/>
      <c r="AB10" s="1078"/>
      <c r="AC10" s="1078"/>
      <c r="AD10" s="1078"/>
      <c r="AE10" s="1078"/>
      <c r="AF10" s="70"/>
      <c r="AG10" s="70"/>
      <c r="AH10" s="70"/>
      <c r="AI10" s="70"/>
      <c r="AJ10" s="70"/>
      <c r="AK10" s="70"/>
      <c r="AL10" s="70"/>
      <c r="AM10" s="71"/>
    </row>
    <row r="11" spans="1:39" ht="18.75" customHeight="1">
      <c r="A11" s="67"/>
      <c r="B11" s="66"/>
      <c r="C11" s="60"/>
      <c r="D11" s="60"/>
      <c r="E11" s="60"/>
      <c r="F11" s="60"/>
      <c r="G11" s="60"/>
      <c r="H11" s="60"/>
      <c r="I11" s="60"/>
      <c r="J11" s="60"/>
      <c r="K11" s="60"/>
      <c r="L11" s="60"/>
      <c r="M11" s="60"/>
      <c r="N11" s="60"/>
      <c r="O11" s="60"/>
      <c r="P11" s="60"/>
      <c r="Q11" s="60"/>
      <c r="R11" s="60"/>
      <c r="S11" s="60"/>
      <c r="T11" s="60"/>
      <c r="U11" s="60"/>
      <c r="V11" s="60"/>
      <c r="W11" s="70"/>
      <c r="X11" s="70"/>
      <c r="Y11" s="70"/>
      <c r="Z11" s="70"/>
      <c r="AA11" s="70"/>
      <c r="AB11" s="70"/>
      <c r="AC11" s="70"/>
      <c r="AD11" s="70"/>
      <c r="AE11" s="70"/>
      <c r="AF11" s="70"/>
      <c r="AG11" s="70"/>
      <c r="AH11" s="70"/>
      <c r="AI11" s="70"/>
      <c r="AJ11" s="70"/>
      <c r="AK11" s="70"/>
      <c r="AL11" s="70"/>
      <c r="AM11" s="71"/>
    </row>
    <row r="12" spans="1:39" ht="19.5" customHeight="1">
      <c r="A12" s="67"/>
      <c r="B12" s="66"/>
      <c r="C12" s="60"/>
      <c r="D12" s="60"/>
      <c r="E12" s="60"/>
      <c r="F12" s="60"/>
      <c r="G12" s="60"/>
      <c r="H12" s="60"/>
      <c r="I12" s="60"/>
      <c r="J12" s="60"/>
      <c r="K12" s="60"/>
      <c r="L12" s="60"/>
      <c r="M12" s="60"/>
      <c r="N12" s="60"/>
      <c r="O12" s="1053"/>
      <c r="P12" s="1053"/>
      <c r="Q12" s="1053"/>
      <c r="R12" s="1053"/>
      <c r="S12" s="1053"/>
      <c r="T12" s="1053"/>
      <c r="U12" s="1053"/>
      <c r="V12" s="60"/>
      <c r="W12" s="1079" t="s">
        <v>209</v>
      </c>
      <c r="X12" s="1079"/>
      <c r="Y12" s="1079"/>
      <c r="Z12" s="1079"/>
      <c r="AA12" s="1079"/>
      <c r="AB12" s="1079"/>
      <c r="AC12" s="1079"/>
      <c r="AD12" s="1079"/>
      <c r="AE12" s="1079"/>
      <c r="AF12" s="1079"/>
      <c r="AG12" s="1079"/>
      <c r="AH12" s="1079"/>
      <c r="AI12" s="1079"/>
      <c r="AJ12" s="1079"/>
      <c r="AK12" s="1079"/>
      <c r="AL12" s="89"/>
      <c r="AM12" s="90"/>
    </row>
    <row r="13" spans="1:39" ht="19.5" customHeight="1">
      <c r="A13" s="67"/>
      <c r="B13" s="66"/>
      <c r="C13" s="60"/>
      <c r="D13" s="60"/>
      <c r="E13" s="60"/>
      <c r="F13" s="60"/>
      <c r="G13" s="60"/>
      <c r="H13" s="60"/>
      <c r="I13" s="60"/>
      <c r="J13" s="60"/>
      <c r="K13" s="60"/>
      <c r="L13" s="60"/>
      <c r="M13" s="60"/>
      <c r="N13" s="60"/>
      <c r="O13" s="60"/>
      <c r="P13" s="60"/>
      <c r="Q13" s="60"/>
      <c r="R13" s="60"/>
      <c r="S13" s="60"/>
      <c r="T13" s="60"/>
      <c r="U13" s="60"/>
      <c r="V13" s="60"/>
      <c r="W13" s="89"/>
      <c r="X13" s="89"/>
      <c r="Y13" s="89"/>
      <c r="Z13" s="1079" t="s">
        <v>210</v>
      </c>
      <c r="AA13" s="1079"/>
      <c r="AB13" s="1079"/>
      <c r="AC13" s="1079"/>
      <c r="AD13" s="1079"/>
      <c r="AE13" s="1079"/>
      <c r="AF13" s="1079"/>
      <c r="AG13" s="1079"/>
      <c r="AH13" s="1079"/>
      <c r="AI13" s="1079"/>
      <c r="AJ13" s="1079"/>
      <c r="AK13" s="1079"/>
      <c r="AL13" s="89"/>
      <c r="AM13" s="90"/>
    </row>
    <row r="14" spans="1:39" ht="19.5" customHeight="1">
      <c r="A14" s="67"/>
      <c r="B14" s="66"/>
      <c r="C14" s="60"/>
      <c r="D14" s="60"/>
      <c r="E14" s="60"/>
      <c r="F14" s="60"/>
      <c r="G14" s="60"/>
      <c r="H14" s="60" t="s">
        <v>211</v>
      </c>
      <c r="I14" s="60"/>
      <c r="J14" s="60"/>
      <c r="K14" s="60"/>
      <c r="L14" s="60"/>
      <c r="M14" s="60"/>
      <c r="N14" s="60"/>
      <c r="O14" s="60"/>
      <c r="P14" s="60"/>
      <c r="Q14" s="60"/>
      <c r="R14" s="60"/>
      <c r="S14" s="60"/>
      <c r="T14" s="60"/>
      <c r="U14" s="60"/>
      <c r="V14" s="60"/>
      <c r="W14" s="89"/>
      <c r="X14" s="89"/>
      <c r="Y14" s="89"/>
      <c r="Z14" s="89"/>
      <c r="AA14" s="89"/>
      <c r="AB14" s="89"/>
      <c r="AC14" s="89"/>
      <c r="AD14" s="89"/>
      <c r="AE14" s="89"/>
      <c r="AF14" s="89"/>
      <c r="AG14" s="89"/>
      <c r="AH14" s="89"/>
      <c r="AI14" s="89"/>
      <c r="AJ14" s="89"/>
      <c r="AK14" s="89"/>
      <c r="AL14" s="89"/>
      <c r="AM14" s="90"/>
    </row>
    <row r="15" spans="1:39" ht="19.5" customHeight="1">
      <c r="A15" s="67"/>
      <c r="B15" s="66"/>
      <c r="C15" s="60"/>
      <c r="D15" s="60"/>
      <c r="E15" s="60"/>
      <c r="F15" s="60"/>
      <c r="G15" s="60"/>
      <c r="H15" s="60"/>
      <c r="I15" s="60"/>
      <c r="J15" s="60"/>
      <c r="K15" s="60"/>
      <c r="L15" s="60"/>
      <c r="M15" s="60"/>
      <c r="N15" s="60"/>
      <c r="O15" s="60"/>
      <c r="P15" s="60"/>
      <c r="Q15" s="60"/>
      <c r="R15" s="60"/>
      <c r="S15" s="60"/>
      <c r="T15" s="60"/>
      <c r="U15" s="60"/>
      <c r="V15" s="60"/>
      <c r="W15" s="89"/>
      <c r="X15" s="89"/>
      <c r="Y15" s="89"/>
      <c r="Z15" s="89"/>
      <c r="AA15" s="89"/>
      <c r="AB15" s="89"/>
      <c r="AC15" s="89"/>
      <c r="AD15" s="89"/>
      <c r="AE15" s="89"/>
      <c r="AF15" s="89"/>
      <c r="AG15" s="89"/>
      <c r="AH15" s="89"/>
      <c r="AI15" s="89"/>
      <c r="AJ15" s="89"/>
      <c r="AK15" s="89"/>
      <c r="AL15" s="89"/>
      <c r="AM15" s="90"/>
    </row>
    <row r="16" spans="1:39" ht="19.5" customHeight="1">
      <c r="A16" s="67"/>
      <c r="B16" s="66"/>
      <c r="AL16" s="60"/>
      <c r="AM16" s="67"/>
    </row>
    <row r="17" spans="1:39" ht="19.5" customHeight="1">
      <c r="A17" s="67"/>
      <c r="B17" s="66"/>
      <c r="C17" s="942" t="s">
        <v>173</v>
      </c>
      <c r="D17" s="942"/>
      <c r="E17" s="942"/>
      <c r="F17" s="942"/>
      <c r="G17" s="942"/>
      <c r="H17" s="942"/>
      <c r="I17" s="942"/>
      <c r="J17" s="942"/>
      <c r="K17" s="942"/>
      <c r="L17" s="942"/>
      <c r="M17" s="942"/>
      <c r="N17" s="942"/>
      <c r="O17" s="942"/>
      <c r="P17" s="942"/>
      <c r="Q17" s="942"/>
      <c r="R17" s="942"/>
      <c r="S17" s="942"/>
      <c r="T17" s="942"/>
      <c r="U17" s="942"/>
      <c r="V17" s="942"/>
      <c r="W17" s="942"/>
      <c r="X17" s="942"/>
      <c r="Y17" s="942"/>
      <c r="Z17" s="942"/>
      <c r="AA17" s="942"/>
      <c r="AB17" s="942"/>
      <c r="AC17" s="942"/>
      <c r="AD17" s="942"/>
      <c r="AE17" s="942"/>
      <c r="AF17" s="942"/>
      <c r="AG17" s="942"/>
      <c r="AH17" s="942"/>
      <c r="AI17" s="942"/>
      <c r="AJ17" s="942"/>
      <c r="AK17" s="942"/>
      <c r="AL17" s="60"/>
      <c r="AM17" s="67"/>
    </row>
    <row r="18" spans="1:39" ht="19.5" customHeight="1">
      <c r="A18" s="67"/>
      <c r="B18" s="66"/>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7"/>
    </row>
    <row r="19" spans="1:39" ht="19.5" customHeight="1">
      <c r="A19" s="67"/>
      <c r="B19" s="1040" t="s">
        <v>174</v>
      </c>
      <c r="C19" s="969"/>
      <c r="D19" s="969"/>
      <c r="E19" s="969"/>
      <c r="F19" s="969"/>
      <c r="G19" s="969"/>
      <c r="H19" s="969"/>
      <c r="I19" s="969"/>
      <c r="J19" s="1070">
        <f>宿泊者名簿!D12</f>
        <v>0</v>
      </c>
      <c r="K19" s="1071"/>
      <c r="L19" s="1071"/>
      <c r="M19" s="1071"/>
      <c r="N19" s="1071"/>
      <c r="O19" s="1071"/>
      <c r="P19" s="1071"/>
      <c r="Q19" s="1071"/>
      <c r="R19" s="1071"/>
      <c r="S19" s="1071"/>
      <c r="T19" s="1071"/>
      <c r="U19" s="1071"/>
      <c r="V19" s="1071"/>
      <c r="W19" s="1071"/>
      <c r="X19" s="1071"/>
      <c r="Y19" s="1071"/>
      <c r="Z19" s="1071"/>
      <c r="AA19" s="1071"/>
      <c r="AB19" s="1071"/>
      <c r="AC19" s="1071"/>
      <c r="AD19" s="1071"/>
      <c r="AE19" s="1071"/>
      <c r="AF19" s="1071"/>
      <c r="AG19" s="1071"/>
      <c r="AH19" s="1071"/>
      <c r="AI19" s="1071"/>
      <c r="AJ19" s="1071"/>
      <c r="AK19" s="1071"/>
      <c r="AL19" s="1071"/>
      <c r="AM19" s="1072"/>
    </row>
    <row r="20" spans="1:39" ht="19.5" customHeight="1">
      <c r="A20" s="67"/>
      <c r="B20" s="972"/>
      <c r="C20" s="917"/>
      <c r="D20" s="917"/>
      <c r="E20" s="917"/>
      <c r="F20" s="917"/>
      <c r="G20" s="917"/>
      <c r="H20" s="917"/>
      <c r="I20" s="917"/>
      <c r="J20" s="1073"/>
      <c r="K20" s="1074"/>
      <c r="L20" s="1074"/>
      <c r="M20" s="1074"/>
      <c r="N20" s="1074"/>
      <c r="O20" s="1074"/>
      <c r="P20" s="1074"/>
      <c r="Q20" s="1074"/>
      <c r="R20" s="1074"/>
      <c r="S20" s="1074"/>
      <c r="T20" s="1074"/>
      <c r="U20" s="1074"/>
      <c r="V20" s="1074"/>
      <c r="W20" s="1074"/>
      <c r="X20" s="1074"/>
      <c r="Y20" s="1074"/>
      <c r="Z20" s="1074"/>
      <c r="AA20" s="1074"/>
      <c r="AB20" s="1074"/>
      <c r="AC20" s="1074"/>
      <c r="AD20" s="1074"/>
      <c r="AE20" s="1074"/>
      <c r="AF20" s="1074"/>
      <c r="AG20" s="1074"/>
      <c r="AH20" s="1074"/>
      <c r="AI20" s="1074"/>
      <c r="AJ20" s="1074"/>
      <c r="AK20" s="1074"/>
      <c r="AL20" s="1074"/>
      <c r="AM20" s="1075"/>
    </row>
    <row r="21" spans="1:39" ht="15" customHeight="1">
      <c r="A21" s="67"/>
      <c r="B21" s="1040" t="s">
        <v>175</v>
      </c>
      <c r="C21" s="969"/>
      <c r="D21" s="969"/>
      <c r="E21" s="969"/>
      <c r="F21" s="969"/>
      <c r="G21" s="969"/>
      <c r="H21" s="969"/>
      <c r="I21" s="969"/>
      <c r="J21" s="86"/>
      <c r="K21" s="1095" t="str">
        <f>'宿泊利用許可申請書(入力不可)'!K31</f>
        <v>令和</v>
      </c>
      <c r="L21" s="1095"/>
      <c r="M21" s="1095"/>
      <c r="N21" s="976">
        <f>宿泊者名簿!M6</f>
        <v>0</v>
      </c>
      <c r="O21" s="976"/>
      <c r="P21" s="976" t="s">
        <v>177</v>
      </c>
      <c r="Q21" s="976"/>
      <c r="R21" s="1082">
        <f>宿泊者名簿!P6</f>
        <v>0</v>
      </c>
      <c r="S21" s="1082"/>
      <c r="T21" s="1084" t="s">
        <v>217</v>
      </c>
      <c r="U21" s="1084"/>
      <c r="V21" s="1082">
        <f>宿泊者名簿!R6</f>
        <v>0</v>
      </c>
      <c r="W21" s="1082"/>
      <c r="X21" s="1084" t="s">
        <v>220</v>
      </c>
      <c r="Y21" s="1084"/>
      <c r="Z21" s="1080" t="s">
        <v>219</v>
      </c>
      <c r="AA21" s="1080"/>
      <c r="AB21" s="1101">
        <f>DATE(N21+2018,R21,V21)</f>
        <v>43069</v>
      </c>
      <c r="AC21" s="1101"/>
      <c r="AD21" s="1099" t="s">
        <v>218</v>
      </c>
      <c r="AE21" s="1099"/>
      <c r="AF21" s="1090">
        <f>活動申込!C12</f>
        <v>0</v>
      </c>
      <c r="AG21" s="1090"/>
      <c r="AH21" s="1090"/>
      <c r="AI21" s="1090"/>
      <c r="AJ21" s="109"/>
      <c r="AK21" s="1076" t="s">
        <v>182</v>
      </c>
      <c r="AL21" s="1076"/>
      <c r="AM21" s="1077"/>
    </row>
    <row r="22" spans="1:39" ht="15" customHeight="1">
      <c r="A22" s="67"/>
      <c r="B22" s="970"/>
      <c r="C22" s="971"/>
      <c r="D22" s="971"/>
      <c r="E22" s="971"/>
      <c r="F22" s="971"/>
      <c r="G22" s="971"/>
      <c r="H22" s="971"/>
      <c r="I22" s="971"/>
      <c r="J22" s="87"/>
      <c r="K22" s="1096"/>
      <c r="L22" s="1096"/>
      <c r="M22" s="1096"/>
      <c r="N22" s="978"/>
      <c r="O22" s="978"/>
      <c r="P22" s="978"/>
      <c r="Q22" s="978"/>
      <c r="R22" s="1083"/>
      <c r="S22" s="1083"/>
      <c r="T22" s="1085"/>
      <c r="U22" s="1085"/>
      <c r="V22" s="1083"/>
      <c r="W22" s="1083"/>
      <c r="X22" s="1085"/>
      <c r="Y22" s="1085"/>
      <c r="Z22" s="1081"/>
      <c r="AA22" s="1081"/>
      <c r="AB22" s="1102"/>
      <c r="AC22" s="1102"/>
      <c r="AD22" s="1100"/>
      <c r="AE22" s="1100"/>
      <c r="AF22" s="1088"/>
      <c r="AG22" s="1088"/>
      <c r="AH22" s="1088"/>
      <c r="AI22" s="1088"/>
      <c r="AJ22" s="154"/>
      <c r="AK22" s="1063"/>
      <c r="AL22" s="1063"/>
      <c r="AM22" s="1064"/>
    </row>
    <row r="23" spans="1:39" ht="15" customHeight="1">
      <c r="A23" s="67"/>
      <c r="B23" s="970"/>
      <c r="C23" s="971"/>
      <c r="D23" s="971"/>
      <c r="E23" s="971"/>
      <c r="F23" s="971"/>
      <c r="G23" s="971"/>
      <c r="H23" s="971"/>
      <c r="I23" s="971"/>
      <c r="J23" s="87"/>
      <c r="K23" s="1096"/>
      <c r="L23" s="1096"/>
      <c r="M23" s="1096"/>
      <c r="N23" s="978"/>
      <c r="O23" s="978"/>
      <c r="P23" s="978"/>
      <c r="Q23" s="978"/>
      <c r="R23" s="1083" t="e">
        <f>MONTH(DATE(宿泊者名簿!M6,宿泊者名簿!P6,宿泊者名簿!R6)+宿泊者名簿!M9)</f>
        <v>#NUM!</v>
      </c>
      <c r="S23" s="1083"/>
      <c r="T23" s="1085" t="s">
        <v>217</v>
      </c>
      <c r="U23" s="1085"/>
      <c r="V23" s="1083" t="e">
        <f>DAY(DATE(宿泊者名簿!M6,宿泊者名簿!P6,宿泊者名簿!R6)+宿泊者名簿!M9)</f>
        <v>#NUM!</v>
      </c>
      <c r="W23" s="1083"/>
      <c r="X23" s="1085" t="s">
        <v>220</v>
      </c>
      <c r="Y23" s="1085"/>
      <c r="Z23" s="1081" t="s">
        <v>219</v>
      </c>
      <c r="AA23" s="1081"/>
      <c r="AB23" s="1102" t="e">
        <f>TEXT(DATE(N21+2018,R23,V23),"aaa")</f>
        <v>#NUM!</v>
      </c>
      <c r="AC23" s="1102"/>
      <c r="AD23" s="1100" t="s">
        <v>218</v>
      </c>
      <c r="AE23" s="1100"/>
      <c r="AF23" s="1088">
        <f>活動申込!R12</f>
        <v>0</v>
      </c>
      <c r="AG23" s="1088"/>
      <c r="AH23" s="1088"/>
      <c r="AI23" s="1088"/>
      <c r="AJ23" s="154"/>
      <c r="AK23" s="1063" t="s">
        <v>183</v>
      </c>
      <c r="AL23" s="1063"/>
      <c r="AM23" s="1064"/>
    </row>
    <row r="24" spans="1:39" ht="15" customHeight="1">
      <c r="A24" s="67"/>
      <c r="B24" s="972"/>
      <c r="C24" s="917"/>
      <c r="D24" s="917"/>
      <c r="E24" s="917"/>
      <c r="F24" s="917"/>
      <c r="G24" s="917"/>
      <c r="H24" s="917"/>
      <c r="I24" s="917"/>
      <c r="J24" s="88"/>
      <c r="K24" s="1097"/>
      <c r="L24" s="1097"/>
      <c r="M24" s="1097"/>
      <c r="N24" s="1018"/>
      <c r="O24" s="1018"/>
      <c r="P24" s="1018"/>
      <c r="Q24" s="1018"/>
      <c r="R24" s="1091"/>
      <c r="S24" s="1091"/>
      <c r="T24" s="1092"/>
      <c r="U24" s="1092"/>
      <c r="V24" s="1091"/>
      <c r="W24" s="1091"/>
      <c r="X24" s="1092"/>
      <c r="Y24" s="1092"/>
      <c r="Z24" s="1098"/>
      <c r="AA24" s="1098"/>
      <c r="AB24" s="1103"/>
      <c r="AC24" s="1103"/>
      <c r="AD24" s="1104"/>
      <c r="AE24" s="1104"/>
      <c r="AF24" s="1089"/>
      <c r="AG24" s="1089"/>
      <c r="AH24" s="1089"/>
      <c r="AI24" s="1089"/>
      <c r="AJ24" s="110"/>
      <c r="AK24" s="1086"/>
      <c r="AL24" s="1086"/>
      <c r="AM24" s="1087"/>
    </row>
    <row r="25" spans="1:39" ht="17.25" customHeight="1">
      <c r="A25" s="67"/>
      <c r="B25" s="1024" t="s">
        <v>184</v>
      </c>
      <c r="C25" s="940"/>
      <c r="D25" s="940"/>
      <c r="E25" s="940"/>
      <c r="F25" s="940"/>
      <c r="G25" s="940"/>
      <c r="H25" s="940"/>
      <c r="I25" s="941"/>
      <c r="J25" s="1026" t="s">
        <v>185</v>
      </c>
      <c r="K25" s="1027"/>
      <c r="L25" s="1093">
        <f>宿泊者名簿!R16</f>
        <v>0</v>
      </c>
      <c r="M25" s="1093"/>
      <c r="N25" s="1093"/>
      <c r="O25" s="1030" t="s">
        <v>186</v>
      </c>
      <c r="P25" s="1030"/>
      <c r="Q25" s="1030" t="s">
        <v>187</v>
      </c>
      <c r="R25" s="1030"/>
      <c r="S25" s="940" t="s">
        <v>188</v>
      </c>
      <c r="T25" s="940"/>
      <c r="U25" s="1093">
        <f>宿泊者名簿!R17</f>
        <v>0</v>
      </c>
      <c r="V25" s="1093"/>
      <c r="W25" s="1093"/>
      <c r="X25" s="1030" t="s">
        <v>186</v>
      </c>
      <c r="Y25" s="1030"/>
      <c r="Z25" s="1030"/>
      <c r="AA25" s="1030"/>
      <c r="AB25" s="1030" t="s">
        <v>189</v>
      </c>
      <c r="AC25" s="1030"/>
      <c r="AD25" s="1093">
        <f>L25+U25</f>
        <v>0</v>
      </c>
      <c r="AE25" s="1093"/>
      <c r="AF25" s="1093"/>
      <c r="AG25" s="1030" t="s">
        <v>186</v>
      </c>
      <c r="AH25" s="1030"/>
      <c r="AI25" s="1002"/>
      <c r="AJ25" s="1002"/>
      <c r="AK25" s="1002"/>
      <c r="AL25" s="1002"/>
      <c r="AM25" s="1007"/>
    </row>
    <row r="26" spans="1:39" ht="17.25" customHeight="1">
      <c r="A26" s="67"/>
      <c r="B26" s="1025"/>
      <c r="C26" s="942"/>
      <c r="D26" s="942"/>
      <c r="E26" s="942"/>
      <c r="F26" s="942"/>
      <c r="G26" s="942"/>
      <c r="H26" s="942"/>
      <c r="I26" s="943"/>
      <c r="J26" s="1028"/>
      <c r="K26" s="1029"/>
      <c r="L26" s="1094"/>
      <c r="M26" s="1094"/>
      <c r="N26" s="1094"/>
      <c r="O26" s="1031"/>
      <c r="P26" s="1031"/>
      <c r="Q26" s="1031"/>
      <c r="R26" s="1031"/>
      <c r="S26" s="942"/>
      <c r="T26" s="942"/>
      <c r="U26" s="1094"/>
      <c r="V26" s="1094"/>
      <c r="W26" s="1094"/>
      <c r="X26" s="1031"/>
      <c r="Y26" s="1031"/>
      <c r="Z26" s="1031"/>
      <c r="AA26" s="1031"/>
      <c r="AB26" s="1031"/>
      <c r="AC26" s="1031"/>
      <c r="AD26" s="1094"/>
      <c r="AE26" s="1094"/>
      <c r="AF26" s="1094"/>
      <c r="AG26" s="1031"/>
      <c r="AH26" s="1031"/>
      <c r="AI26" s="1041"/>
      <c r="AJ26" s="1041"/>
      <c r="AK26" s="1041"/>
      <c r="AL26" s="1041"/>
      <c r="AM26" s="1042"/>
    </row>
    <row r="27" spans="1:39" ht="12.75" customHeight="1">
      <c r="A27" s="67"/>
      <c r="B27" s="968" t="s">
        <v>190</v>
      </c>
      <c r="C27" s="969"/>
      <c r="D27" s="969"/>
      <c r="E27" s="969"/>
      <c r="F27" s="969"/>
      <c r="G27" s="969"/>
      <c r="H27" s="969"/>
      <c r="I27" s="969"/>
      <c r="J27" s="969" t="s">
        <v>191</v>
      </c>
      <c r="K27" s="969"/>
      <c r="L27" s="969"/>
      <c r="M27" s="973"/>
      <c r="N27" s="1093">
        <f>宿泊者名簿!D10</f>
        <v>0</v>
      </c>
      <c r="O27" s="1093"/>
      <c r="P27" s="1093"/>
      <c r="Q27" s="1093"/>
      <c r="R27" s="1093"/>
      <c r="S27" s="1093"/>
      <c r="T27" s="1093"/>
      <c r="U27" s="1093"/>
      <c r="V27" s="1093" t="s">
        <v>212</v>
      </c>
      <c r="W27" s="1093"/>
      <c r="X27" s="91"/>
      <c r="Y27" s="92"/>
      <c r="Z27" s="941"/>
      <c r="AA27" s="969"/>
      <c r="AB27" s="969"/>
      <c r="AC27" s="973"/>
      <c r="AD27" s="1105"/>
      <c r="AE27" s="1105"/>
      <c r="AF27" s="1105"/>
      <c r="AG27" s="1105"/>
      <c r="AH27" s="1105"/>
      <c r="AI27" s="1105"/>
      <c r="AJ27" s="1105"/>
      <c r="AK27" s="1105"/>
      <c r="AL27" s="1105"/>
      <c r="AM27" s="1106"/>
    </row>
    <row r="28" spans="1:39" ht="12.75" customHeight="1">
      <c r="A28" s="67"/>
      <c r="B28" s="970"/>
      <c r="C28" s="971"/>
      <c r="D28" s="971"/>
      <c r="E28" s="971"/>
      <c r="F28" s="971"/>
      <c r="G28" s="971"/>
      <c r="H28" s="971"/>
      <c r="I28" s="971"/>
      <c r="J28" s="971"/>
      <c r="K28" s="971"/>
      <c r="L28" s="971"/>
      <c r="M28" s="974"/>
      <c r="N28" s="1094"/>
      <c r="O28" s="1094"/>
      <c r="P28" s="1094"/>
      <c r="Q28" s="1094"/>
      <c r="R28" s="1094"/>
      <c r="S28" s="1094"/>
      <c r="T28" s="1094"/>
      <c r="U28" s="1094"/>
      <c r="V28" s="1094"/>
      <c r="W28" s="1094"/>
      <c r="X28" s="155"/>
      <c r="Y28" s="156"/>
      <c r="Z28" s="943"/>
      <c r="AA28" s="971"/>
      <c r="AB28" s="971"/>
      <c r="AC28" s="974"/>
      <c r="AD28" s="1107"/>
      <c r="AE28" s="1107"/>
      <c r="AF28" s="1107"/>
      <c r="AG28" s="1107"/>
      <c r="AH28" s="1107"/>
      <c r="AI28" s="1107"/>
      <c r="AJ28" s="1107"/>
      <c r="AK28" s="1107"/>
      <c r="AL28" s="1107"/>
      <c r="AM28" s="1108"/>
    </row>
    <row r="29" spans="1:39" ht="12.75" customHeight="1" thickBot="1">
      <c r="A29" s="67"/>
      <c r="B29" s="972"/>
      <c r="C29" s="917"/>
      <c r="D29" s="917"/>
      <c r="E29" s="917"/>
      <c r="F29" s="917"/>
      <c r="G29" s="917"/>
      <c r="H29" s="917"/>
      <c r="I29" s="917"/>
      <c r="J29" s="917"/>
      <c r="K29" s="917"/>
      <c r="L29" s="917"/>
      <c r="M29" s="975"/>
      <c r="N29" s="1109"/>
      <c r="O29" s="1109"/>
      <c r="P29" s="1109"/>
      <c r="Q29" s="1109"/>
      <c r="R29" s="1109"/>
      <c r="S29" s="1109"/>
      <c r="T29" s="1109"/>
      <c r="U29" s="1109"/>
      <c r="V29" s="1109"/>
      <c r="W29" s="1109"/>
      <c r="X29" s="93"/>
      <c r="Y29" s="94"/>
      <c r="Z29" s="945"/>
      <c r="AA29" s="917"/>
      <c r="AB29" s="917"/>
      <c r="AC29" s="975"/>
      <c r="AD29" s="1107"/>
      <c r="AE29" s="1107"/>
      <c r="AF29" s="1107"/>
      <c r="AG29" s="1107"/>
      <c r="AH29" s="1107"/>
      <c r="AI29" s="1107"/>
      <c r="AJ29" s="1107"/>
      <c r="AK29" s="1107"/>
      <c r="AL29" s="1107"/>
      <c r="AM29" s="1108"/>
    </row>
    <row r="30" spans="1:39" ht="9.75" customHeight="1">
      <c r="A30" s="67"/>
      <c r="B30" s="980" t="s">
        <v>193</v>
      </c>
      <c r="C30" s="981"/>
      <c r="D30" s="981"/>
      <c r="E30" s="981"/>
      <c r="F30" s="986" t="s">
        <v>194</v>
      </c>
      <c r="G30" s="952"/>
      <c r="H30" s="952"/>
      <c r="I30" s="953"/>
      <c r="J30" s="989" t="s">
        <v>195</v>
      </c>
      <c r="K30" s="989"/>
      <c r="L30" s="989"/>
      <c r="M30" s="989"/>
      <c r="N30" s="989"/>
      <c r="O30" s="990" t="s">
        <v>196</v>
      </c>
      <c r="P30" s="991"/>
      <c r="Q30" s="991"/>
      <c r="R30" s="991"/>
      <c r="S30" s="991"/>
      <c r="T30" s="991"/>
      <c r="U30" s="991"/>
      <c r="V30" s="991"/>
      <c r="W30" s="991"/>
      <c r="X30" s="991"/>
      <c r="Y30" s="991"/>
      <c r="Z30" s="991"/>
      <c r="AA30" s="991"/>
      <c r="AB30" s="991"/>
      <c r="AC30" s="991"/>
      <c r="AD30" s="991"/>
      <c r="AE30" s="991"/>
      <c r="AF30" s="991"/>
      <c r="AG30" s="991"/>
      <c r="AH30" s="992"/>
      <c r="AI30" s="1110" t="s">
        <v>197</v>
      </c>
      <c r="AJ30" s="1111"/>
      <c r="AK30" s="1111"/>
      <c r="AL30" s="1111"/>
      <c r="AM30" s="1112"/>
    </row>
    <row r="31" spans="1:39" ht="9.75" customHeight="1">
      <c r="A31" s="67"/>
      <c r="B31" s="982"/>
      <c r="C31" s="983"/>
      <c r="D31" s="983"/>
      <c r="E31" s="983"/>
      <c r="F31" s="987"/>
      <c r="G31" s="955"/>
      <c r="H31" s="955"/>
      <c r="I31" s="956"/>
      <c r="J31" s="989"/>
      <c r="K31" s="989"/>
      <c r="L31" s="989"/>
      <c r="M31" s="989"/>
      <c r="N31" s="989"/>
      <c r="O31" s="993"/>
      <c r="P31" s="994"/>
      <c r="Q31" s="994"/>
      <c r="R31" s="994"/>
      <c r="S31" s="994"/>
      <c r="T31" s="994"/>
      <c r="U31" s="994"/>
      <c r="V31" s="994"/>
      <c r="W31" s="994"/>
      <c r="X31" s="994"/>
      <c r="Y31" s="994"/>
      <c r="Z31" s="994"/>
      <c r="AA31" s="994"/>
      <c r="AB31" s="994"/>
      <c r="AC31" s="994"/>
      <c r="AD31" s="994"/>
      <c r="AE31" s="994"/>
      <c r="AF31" s="994"/>
      <c r="AG31" s="994"/>
      <c r="AH31" s="995"/>
      <c r="AI31" s="1113"/>
      <c r="AJ31" s="1114"/>
      <c r="AK31" s="1114"/>
      <c r="AL31" s="1114"/>
      <c r="AM31" s="1115"/>
    </row>
    <row r="32" spans="1:39" ht="9.75" customHeight="1">
      <c r="A32" s="67"/>
      <c r="B32" s="982"/>
      <c r="C32" s="983"/>
      <c r="D32" s="983"/>
      <c r="E32" s="983"/>
      <c r="F32" s="987"/>
      <c r="G32" s="955"/>
      <c r="H32" s="955"/>
      <c r="I32" s="956"/>
      <c r="J32" s="989"/>
      <c r="K32" s="989"/>
      <c r="L32" s="989"/>
      <c r="M32" s="989"/>
      <c r="N32" s="989"/>
      <c r="O32" s="1001" t="s">
        <v>198</v>
      </c>
      <c r="P32" s="1002"/>
      <c r="Q32" s="1002"/>
      <c r="R32" s="1002"/>
      <c r="S32" s="1003"/>
      <c r="T32" s="1002" t="s">
        <v>199</v>
      </c>
      <c r="U32" s="1002"/>
      <c r="V32" s="1002"/>
      <c r="W32" s="1002"/>
      <c r="X32" s="1002"/>
      <c r="Y32" s="1001" t="s">
        <v>200</v>
      </c>
      <c r="Z32" s="1002"/>
      <c r="AA32" s="1002"/>
      <c r="AB32" s="1002"/>
      <c r="AC32" s="1003"/>
      <c r="AD32" s="1002" t="s">
        <v>201</v>
      </c>
      <c r="AE32" s="1002"/>
      <c r="AF32" s="1002"/>
      <c r="AG32" s="1002"/>
      <c r="AH32" s="1007"/>
      <c r="AI32" s="1113"/>
      <c r="AJ32" s="1114"/>
      <c r="AK32" s="1114"/>
      <c r="AL32" s="1114"/>
      <c r="AM32" s="1115"/>
    </row>
    <row r="33" spans="1:39" ht="9.75" customHeight="1">
      <c r="A33" s="67"/>
      <c r="B33" s="984"/>
      <c r="C33" s="985"/>
      <c r="D33" s="985"/>
      <c r="E33" s="985"/>
      <c r="F33" s="988"/>
      <c r="G33" s="958"/>
      <c r="H33" s="958"/>
      <c r="I33" s="959"/>
      <c r="J33" s="989"/>
      <c r="K33" s="989"/>
      <c r="L33" s="989"/>
      <c r="M33" s="989"/>
      <c r="N33" s="989"/>
      <c r="O33" s="1004"/>
      <c r="P33" s="1005"/>
      <c r="Q33" s="1005"/>
      <c r="R33" s="1005"/>
      <c r="S33" s="1006"/>
      <c r="T33" s="1005"/>
      <c r="U33" s="1005"/>
      <c r="V33" s="1005"/>
      <c r="W33" s="1005"/>
      <c r="X33" s="1005"/>
      <c r="Y33" s="1004"/>
      <c r="Z33" s="1005"/>
      <c r="AA33" s="1005"/>
      <c r="AB33" s="1005"/>
      <c r="AC33" s="1006"/>
      <c r="AD33" s="1005"/>
      <c r="AE33" s="1005"/>
      <c r="AF33" s="1005"/>
      <c r="AG33" s="1005"/>
      <c r="AH33" s="1008"/>
      <c r="AI33" s="1116"/>
      <c r="AJ33" s="1117"/>
      <c r="AK33" s="1117"/>
      <c r="AL33" s="1117"/>
      <c r="AM33" s="1118"/>
    </row>
    <row r="34" spans="1:39" ht="14.25" customHeight="1">
      <c r="A34" s="67"/>
      <c r="B34" s="951" t="s">
        <v>213</v>
      </c>
      <c r="C34" s="952"/>
      <c r="D34" s="952"/>
      <c r="E34" s="952"/>
      <c r="F34" s="97"/>
      <c r="G34" s="98"/>
      <c r="H34" s="98"/>
      <c r="I34" s="99"/>
      <c r="J34" s="76" t="s">
        <v>185</v>
      </c>
      <c r="K34" s="1121">
        <f>COUNTIF(宿泊者名簿!$AB$22:$AB$421,1)</f>
        <v>0</v>
      </c>
      <c r="L34" s="1121"/>
      <c r="M34" s="1121"/>
      <c r="N34" s="77" t="s">
        <v>186</v>
      </c>
      <c r="O34" s="1122">
        <f>COUNTIF(宿泊者名簿!$F$22:$F$421,2)+COUNTIF(宿泊者名簿!$F$22:$F$421,3)</f>
        <v>0</v>
      </c>
      <c r="P34" s="1123"/>
      <c r="Q34" s="1123"/>
      <c r="R34" s="1123"/>
      <c r="S34" s="1124"/>
      <c r="T34" s="1123">
        <f>COUNTIF(宿泊者名簿!$F$22:$F$421,4)</f>
        <v>0</v>
      </c>
      <c r="U34" s="1123"/>
      <c r="V34" s="1123"/>
      <c r="W34" s="1123"/>
      <c r="X34" s="1123"/>
      <c r="Y34" s="925">
        <f>COUNTIF(宿泊者名簿!$F$22:$F$421,5)+COUNTIF(宿泊者名簿!$F$22:$F$421,6)+COUNTIF(宿泊者名簿!$F$22:$F$421,7)</f>
        <v>0</v>
      </c>
      <c r="Z34" s="926"/>
      <c r="AA34" s="926"/>
      <c r="AB34" s="926"/>
      <c r="AC34" s="934"/>
      <c r="AD34" s="926">
        <f>COUNTIF(宿泊者名簿!$F$22:$F$421,1)</f>
        <v>0</v>
      </c>
      <c r="AE34" s="926"/>
      <c r="AF34" s="926"/>
      <c r="AG34" s="926"/>
      <c r="AH34" s="927"/>
      <c r="AI34" s="940"/>
      <c r="AJ34" s="940"/>
      <c r="AK34" s="940"/>
      <c r="AL34" s="940"/>
      <c r="AM34" s="941"/>
    </row>
    <row r="35" spans="1:39" ht="14.25" customHeight="1">
      <c r="A35" s="67"/>
      <c r="B35" s="954"/>
      <c r="C35" s="955"/>
      <c r="D35" s="955"/>
      <c r="E35" s="955"/>
      <c r="F35" s="107">
        <f>宿泊者名簿!P6</f>
        <v>0</v>
      </c>
      <c r="G35" s="79" t="s">
        <v>178</v>
      </c>
      <c r="H35" s="103">
        <f>宿泊者名簿!R6</f>
        <v>0</v>
      </c>
      <c r="I35" s="80" t="s">
        <v>179</v>
      </c>
      <c r="J35" s="81" t="s">
        <v>188</v>
      </c>
      <c r="K35" s="1119">
        <f>COUNTIF(宿泊者名簿!$AB$22:$AB$421,2)</f>
        <v>0</v>
      </c>
      <c r="L35" s="1119"/>
      <c r="M35" s="1119"/>
      <c r="N35" s="82" t="s">
        <v>186</v>
      </c>
      <c r="O35" s="1125"/>
      <c r="P35" s="1126"/>
      <c r="Q35" s="1126"/>
      <c r="R35" s="1126"/>
      <c r="S35" s="1127"/>
      <c r="T35" s="1126"/>
      <c r="U35" s="1126"/>
      <c r="V35" s="1126"/>
      <c r="W35" s="1126"/>
      <c r="X35" s="1126"/>
      <c r="Y35" s="928"/>
      <c r="Z35" s="929"/>
      <c r="AA35" s="929"/>
      <c r="AB35" s="929"/>
      <c r="AC35" s="935"/>
      <c r="AD35" s="929"/>
      <c r="AE35" s="929"/>
      <c r="AF35" s="929"/>
      <c r="AG35" s="929"/>
      <c r="AH35" s="930"/>
      <c r="AI35" s="942"/>
      <c r="AJ35" s="942"/>
      <c r="AK35" s="942"/>
      <c r="AL35" s="942"/>
      <c r="AM35" s="943"/>
    </row>
    <row r="36" spans="1:39" ht="14.25" customHeight="1">
      <c r="A36" s="67"/>
      <c r="B36" s="957"/>
      <c r="C36" s="958"/>
      <c r="D36" s="958"/>
      <c r="E36" s="958"/>
      <c r="F36" s="100"/>
      <c r="G36" s="101"/>
      <c r="H36" s="101"/>
      <c r="I36" s="102"/>
      <c r="J36" s="83" t="s">
        <v>189</v>
      </c>
      <c r="K36" s="1120">
        <f>SUM(K34:M35)</f>
        <v>0</v>
      </c>
      <c r="L36" s="1120"/>
      <c r="M36" s="1120"/>
      <c r="N36" s="84" t="s">
        <v>186</v>
      </c>
      <c r="O36" s="1128"/>
      <c r="P36" s="1129"/>
      <c r="Q36" s="1129"/>
      <c r="R36" s="1129"/>
      <c r="S36" s="1130"/>
      <c r="T36" s="1129"/>
      <c r="U36" s="1129"/>
      <c r="V36" s="1129"/>
      <c r="W36" s="1129"/>
      <c r="X36" s="1129"/>
      <c r="Y36" s="936"/>
      <c r="Z36" s="937"/>
      <c r="AA36" s="937"/>
      <c r="AB36" s="937"/>
      <c r="AC36" s="938"/>
      <c r="AD36" s="937"/>
      <c r="AE36" s="937"/>
      <c r="AF36" s="937"/>
      <c r="AG36" s="937"/>
      <c r="AH36" s="939"/>
      <c r="AI36" s="944"/>
      <c r="AJ36" s="944"/>
      <c r="AK36" s="944"/>
      <c r="AL36" s="944"/>
      <c r="AM36" s="945"/>
    </row>
    <row r="37" spans="1:39" ht="14.25" customHeight="1">
      <c r="A37" s="67"/>
      <c r="B37" s="951" t="s">
        <v>213</v>
      </c>
      <c r="C37" s="952"/>
      <c r="D37" s="952"/>
      <c r="E37" s="952"/>
      <c r="F37" s="964"/>
      <c r="G37" s="963"/>
      <c r="H37" s="963"/>
      <c r="I37" s="965"/>
      <c r="J37" s="76" t="s">
        <v>185</v>
      </c>
      <c r="K37" s="1121">
        <f>COUNTIF(宿泊者名簿!$AC$22:$AC$421,1)</f>
        <v>0</v>
      </c>
      <c r="L37" s="1121"/>
      <c r="M37" s="1121"/>
      <c r="N37" s="77" t="s">
        <v>186</v>
      </c>
      <c r="O37" s="1122">
        <f>COUNTIF(宿泊者名簿!$G$22:$G$421,2)+COUNTIF(宿泊者名簿!$G$22:$G$421,3)</f>
        <v>0</v>
      </c>
      <c r="P37" s="1123"/>
      <c r="Q37" s="1123"/>
      <c r="R37" s="1123"/>
      <c r="S37" s="1124"/>
      <c r="T37" s="1123">
        <f>COUNTIF(宿泊者名簿!$G$22:$G$421,4)</f>
        <v>0</v>
      </c>
      <c r="U37" s="1123"/>
      <c r="V37" s="1123"/>
      <c r="W37" s="1123"/>
      <c r="X37" s="1123"/>
      <c r="Y37" s="925">
        <f>COUNTIF(宿泊者名簿!$G$22:$G$421,5)+COUNTIF(宿泊者名簿!$G$22:$G$421,6)+COUNTIF(宿泊者名簿!$G$22:$G$421,7)</f>
        <v>0</v>
      </c>
      <c r="Z37" s="926"/>
      <c r="AA37" s="926"/>
      <c r="AB37" s="926"/>
      <c r="AC37" s="934"/>
      <c r="AD37" s="926">
        <f>COUNTIF(宿泊者名簿!$G$22:$G$421,1)</f>
        <v>0</v>
      </c>
      <c r="AE37" s="926"/>
      <c r="AF37" s="926"/>
      <c r="AG37" s="926"/>
      <c r="AH37" s="927"/>
      <c r="AI37" s="940"/>
      <c r="AJ37" s="940"/>
      <c r="AK37" s="940"/>
      <c r="AL37" s="940"/>
      <c r="AM37" s="941"/>
    </row>
    <row r="38" spans="1:39" ht="14.25" customHeight="1">
      <c r="A38" s="67"/>
      <c r="B38" s="954"/>
      <c r="C38" s="955"/>
      <c r="D38" s="955"/>
      <c r="E38" s="955"/>
      <c r="F38" s="107" t="str">
        <f>宿泊者名簿!P7</f>
        <v/>
      </c>
      <c r="G38" s="79" t="s">
        <v>178</v>
      </c>
      <c r="H38" s="103" t="str">
        <f>宿泊者名簿!R7</f>
        <v/>
      </c>
      <c r="I38" s="80" t="s">
        <v>179</v>
      </c>
      <c r="J38" s="81" t="s">
        <v>188</v>
      </c>
      <c r="K38" s="1119">
        <f>COUNTIF(宿泊者名簿!$AC$22:$AC$421,2)</f>
        <v>0</v>
      </c>
      <c r="L38" s="1119"/>
      <c r="M38" s="1119"/>
      <c r="N38" s="82" t="s">
        <v>186</v>
      </c>
      <c r="O38" s="1125"/>
      <c r="P38" s="1126"/>
      <c r="Q38" s="1126"/>
      <c r="R38" s="1126"/>
      <c r="S38" s="1127"/>
      <c r="T38" s="1126"/>
      <c r="U38" s="1126"/>
      <c r="V38" s="1126"/>
      <c r="W38" s="1126"/>
      <c r="X38" s="1126"/>
      <c r="Y38" s="928"/>
      <c r="Z38" s="929"/>
      <c r="AA38" s="929"/>
      <c r="AB38" s="929"/>
      <c r="AC38" s="935"/>
      <c r="AD38" s="929"/>
      <c r="AE38" s="929"/>
      <c r="AF38" s="929"/>
      <c r="AG38" s="929"/>
      <c r="AH38" s="930"/>
      <c r="AI38" s="942"/>
      <c r="AJ38" s="942"/>
      <c r="AK38" s="942"/>
      <c r="AL38" s="942"/>
      <c r="AM38" s="943"/>
    </row>
    <row r="39" spans="1:39" ht="14.25" customHeight="1">
      <c r="A39" s="67"/>
      <c r="B39" s="957"/>
      <c r="C39" s="958"/>
      <c r="D39" s="958"/>
      <c r="E39" s="958"/>
      <c r="F39" s="966"/>
      <c r="G39" s="950"/>
      <c r="H39" s="950"/>
      <c r="I39" s="967"/>
      <c r="J39" s="83" t="s">
        <v>189</v>
      </c>
      <c r="K39" s="1120">
        <f>SUM(K37:M38)</f>
        <v>0</v>
      </c>
      <c r="L39" s="1120"/>
      <c r="M39" s="1120"/>
      <c r="N39" s="84" t="s">
        <v>186</v>
      </c>
      <c r="O39" s="1128"/>
      <c r="P39" s="1129"/>
      <c r="Q39" s="1129"/>
      <c r="R39" s="1129"/>
      <c r="S39" s="1130"/>
      <c r="T39" s="1129"/>
      <c r="U39" s="1129"/>
      <c r="V39" s="1129"/>
      <c r="W39" s="1129"/>
      <c r="X39" s="1129"/>
      <c r="Y39" s="936"/>
      <c r="Z39" s="937"/>
      <c r="AA39" s="937"/>
      <c r="AB39" s="937"/>
      <c r="AC39" s="938"/>
      <c r="AD39" s="937"/>
      <c r="AE39" s="937"/>
      <c r="AF39" s="937"/>
      <c r="AG39" s="937"/>
      <c r="AH39" s="939"/>
      <c r="AI39" s="944"/>
      <c r="AJ39" s="944"/>
      <c r="AK39" s="944"/>
      <c r="AL39" s="944"/>
      <c r="AM39" s="945"/>
    </row>
    <row r="40" spans="1:39" ht="14.25" customHeight="1">
      <c r="A40" s="67"/>
      <c r="B40" s="951" t="s">
        <v>213</v>
      </c>
      <c r="C40" s="952"/>
      <c r="D40" s="952"/>
      <c r="E40" s="952"/>
      <c r="F40" s="964"/>
      <c r="G40" s="963"/>
      <c r="H40" s="963"/>
      <c r="I40" s="965"/>
      <c r="J40" s="76" t="s">
        <v>185</v>
      </c>
      <c r="K40" s="1121">
        <f>COUNTIF(宿泊者名簿!$AD$22:$AD$421,1)</f>
        <v>0</v>
      </c>
      <c r="L40" s="1121"/>
      <c r="M40" s="1121"/>
      <c r="N40" s="77" t="s">
        <v>186</v>
      </c>
      <c r="O40" s="1122">
        <f>COUNTIF(宿泊者名簿!$H$22:$H$421,2)+COUNTIF(宿泊者名簿!$H$22:$H$421,3)</f>
        <v>0</v>
      </c>
      <c r="P40" s="1123"/>
      <c r="Q40" s="1123"/>
      <c r="R40" s="1123"/>
      <c r="S40" s="1124"/>
      <c r="T40" s="1123">
        <f>COUNTIF(宿泊者名簿!$H$22:$H$421,4)</f>
        <v>0</v>
      </c>
      <c r="U40" s="1123"/>
      <c r="V40" s="1123"/>
      <c r="W40" s="1123"/>
      <c r="X40" s="1123"/>
      <c r="Y40" s="925">
        <f>COUNTIF(宿泊者名簿!$H$22:$H$421,5)+COUNTIF(宿泊者名簿!$H$22:$H$421,6)+COUNTIF(宿泊者名簿!$H$22:$H$421,7)</f>
        <v>0</v>
      </c>
      <c r="Z40" s="926"/>
      <c r="AA40" s="926"/>
      <c r="AB40" s="926"/>
      <c r="AC40" s="934"/>
      <c r="AD40" s="926">
        <f>COUNTIF(宿泊者名簿!$H$22:$H$421,1)</f>
        <v>0</v>
      </c>
      <c r="AE40" s="926"/>
      <c r="AF40" s="926"/>
      <c r="AG40" s="926"/>
      <c r="AH40" s="927"/>
      <c r="AI40" s="940"/>
      <c r="AJ40" s="940"/>
      <c r="AK40" s="940"/>
      <c r="AL40" s="940"/>
      <c r="AM40" s="941"/>
    </row>
    <row r="41" spans="1:39" ht="14.25" customHeight="1">
      <c r="A41" s="67"/>
      <c r="B41" s="954"/>
      <c r="C41" s="955"/>
      <c r="D41" s="955"/>
      <c r="E41" s="955"/>
      <c r="F41" s="106" t="str">
        <f>宿泊者名簿!P8</f>
        <v/>
      </c>
      <c r="G41" s="104" t="s">
        <v>178</v>
      </c>
      <c r="H41" s="108" t="str">
        <f>宿泊者名簿!R8</f>
        <v/>
      </c>
      <c r="I41" s="105" t="s">
        <v>179</v>
      </c>
      <c r="J41" s="81" t="s">
        <v>188</v>
      </c>
      <c r="K41" s="1119">
        <f>COUNTIF(宿泊者名簿!$AD$22:$AD$421,2)</f>
        <v>0</v>
      </c>
      <c r="L41" s="1119"/>
      <c r="M41" s="1119"/>
      <c r="N41" s="82" t="s">
        <v>186</v>
      </c>
      <c r="O41" s="1125"/>
      <c r="P41" s="1126"/>
      <c r="Q41" s="1126"/>
      <c r="R41" s="1126"/>
      <c r="S41" s="1127"/>
      <c r="T41" s="1126"/>
      <c r="U41" s="1126"/>
      <c r="V41" s="1126"/>
      <c r="W41" s="1126"/>
      <c r="X41" s="1126"/>
      <c r="Y41" s="928"/>
      <c r="Z41" s="929"/>
      <c r="AA41" s="929"/>
      <c r="AB41" s="929"/>
      <c r="AC41" s="935"/>
      <c r="AD41" s="929"/>
      <c r="AE41" s="929"/>
      <c r="AF41" s="929"/>
      <c r="AG41" s="929"/>
      <c r="AH41" s="930"/>
      <c r="AI41" s="942"/>
      <c r="AJ41" s="942"/>
      <c r="AK41" s="942"/>
      <c r="AL41" s="942"/>
      <c r="AM41" s="943"/>
    </row>
    <row r="42" spans="1:39" ht="14.25" customHeight="1">
      <c r="A42" s="67"/>
      <c r="B42" s="957"/>
      <c r="C42" s="958"/>
      <c r="D42" s="958"/>
      <c r="E42" s="958"/>
      <c r="F42" s="947"/>
      <c r="G42" s="948"/>
      <c r="H42" s="948"/>
      <c r="I42" s="949"/>
      <c r="J42" s="83" t="s">
        <v>189</v>
      </c>
      <c r="K42" s="1120">
        <f>SUM(K40:M41)</f>
        <v>0</v>
      </c>
      <c r="L42" s="1120"/>
      <c r="M42" s="1120"/>
      <c r="N42" s="84" t="s">
        <v>186</v>
      </c>
      <c r="O42" s="1128"/>
      <c r="P42" s="1129"/>
      <c r="Q42" s="1129"/>
      <c r="R42" s="1129"/>
      <c r="S42" s="1130"/>
      <c r="T42" s="1129"/>
      <c r="U42" s="1129"/>
      <c r="V42" s="1129"/>
      <c r="W42" s="1129"/>
      <c r="X42" s="1129"/>
      <c r="Y42" s="936"/>
      <c r="Z42" s="937"/>
      <c r="AA42" s="937"/>
      <c r="AB42" s="937"/>
      <c r="AC42" s="938"/>
      <c r="AD42" s="937"/>
      <c r="AE42" s="937"/>
      <c r="AF42" s="937"/>
      <c r="AG42" s="937"/>
      <c r="AH42" s="939"/>
      <c r="AI42" s="944"/>
      <c r="AJ42" s="944"/>
      <c r="AK42" s="944"/>
      <c r="AL42" s="944"/>
      <c r="AM42" s="945"/>
    </row>
    <row r="43" spans="1:39" ht="14.25" customHeight="1">
      <c r="A43" s="67"/>
      <c r="B43" s="951" t="s">
        <v>213</v>
      </c>
      <c r="C43" s="952"/>
      <c r="D43" s="952"/>
      <c r="E43" s="952"/>
      <c r="F43" s="960"/>
      <c r="G43" s="961"/>
      <c r="H43" s="961"/>
      <c r="I43" s="962"/>
      <c r="J43" s="76" t="s">
        <v>185</v>
      </c>
      <c r="K43" s="1121">
        <f>COUNTIF(宿泊者名簿!$AE$22:$AE$421,1)</f>
        <v>0</v>
      </c>
      <c r="L43" s="1121"/>
      <c r="M43" s="1121"/>
      <c r="N43" s="77" t="s">
        <v>186</v>
      </c>
      <c r="O43" s="1122">
        <f>COUNTIF(宿泊者名簿!$I$22:$I$421,2)+COUNTIF(宿泊者名簿!$I$22:$I$421,3)</f>
        <v>0</v>
      </c>
      <c r="P43" s="1123"/>
      <c r="Q43" s="1123"/>
      <c r="R43" s="1123"/>
      <c r="S43" s="1124"/>
      <c r="T43" s="1123">
        <f>COUNTIF(宿泊者名簿!$I$22:$I$421,4)</f>
        <v>0</v>
      </c>
      <c r="U43" s="1123"/>
      <c r="V43" s="1123"/>
      <c r="W43" s="1123"/>
      <c r="X43" s="1123"/>
      <c r="Y43" s="925">
        <f>COUNTIF(宿泊者名簿!$I$22:$I$421,5)+COUNTIF(宿泊者名簿!$I$22:$I$421,6)+COUNTIF(宿泊者名簿!$I$22:$I$421,7)</f>
        <v>0</v>
      </c>
      <c r="Z43" s="926"/>
      <c r="AA43" s="926"/>
      <c r="AB43" s="926"/>
      <c r="AC43" s="934"/>
      <c r="AD43" s="926">
        <f>COUNTIF(宿泊者名簿!$I$22:$I$421,1)</f>
        <v>0</v>
      </c>
      <c r="AE43" s="926"/>
      <c r="AF43" s="926"/>
      <c r="AG43" s="926"/>
      <c r="AH43" s="927"/>
      <c r="AI43" s="940"/>
      <c r="AJ43" s="940"/>
      <c r="AK43" s="940"/>
      <c r="AL43" s="940"/>
      <c r="AM43" s="941"/>
    </row>
    <row r="44" spans="1:39" ht="14.25" customHeight="1">
      <c r="A44" s="67"/>
      <c r="B44" s="954"/>
      <c r="C44" s="955"/>
      <c r="D44" s="955"/>
      <c r="E44" s="955"/>
      <c r="F44" s="106" t="str">
        <f>宿泊者名簿!P9</f>
        <v/>
      </c>
      <c r="G44" s="104" t="s">
        <v>178</v>
      </c>
      <c r="H44" s="108" t="str">
        <f>宿泊者名簿!R9</f>
        <v/>
      </c>
      <c r="I44" s="105" t="s">
        <v>179</v>
      </c>
      <c r="J44" s="81" t="s">
        <v>188</v>
      </c>
      <c r="K44" s="1119">
        <f>COUNTIF(宿泊者名簿!$AE$22:$AE$421,2)</f>
        <v>0</v>
      </c>
      <c r="L44" s="1119"/>
      <c r="M44" s="1119"/>
      <c r="N44" s="82" t="s">
        <v>186</v>
      </c>
      <c r="O44" s="1125"/>
      <c r="P44" s="1126"/>
      <c r="Q44" s="1126"/>
      <c r="R44" s="1126"/>
      <c r="S44" s="1127"/>
      <c r="T44" s="1126"/>
      <c r="U44" s="1126"/>
      <c r="V44" s="1126"/>
      <c r="W44" s="1126"/>
      <c r="X44" s="1126"/>
      <c r="Y44" s="928"/>
      <c r="Z44" s="929"/>
      <c r="AA44" s="929"/>
      <c r="AB44" s="929"/>
      <c r="AC44" s="935"/>
      <c r="AD44" s="929"/>
      <c r="AE44" s="929"/>
      <c r="AF44" s="929"/>
      <c r="AG44" s="929"/>
      <c r="AH44" s="930"/>
      <c r="AI44" s="942"/>
      <c r="AJ44" s="942"/>
      <c r="AK44" s="942"/>
      <c r="AL44" s="942"/>
      <c r="AM44" s="943"/>
    </row>
    <row r="45" spans="1:39" ht="14.25" customHeight="1">
      <c r="A45" s="67"/>
      <c r="B45" s="957"/>
      <c r="C45" s="958"/>
      <c r="D45" s="958"/>
      <c r="E45" s="958"/>
      <c r="F45" s="947"/>
      <c r="G45" s="948"/>
      <c r="H45" s="948"/>
      <c r="I45" s="949"/>
      <c r="J45" s="83" t="s">
        <v>189</v>
      </c>
      <c r="K45" s="1120">
        <f>SUM(K43:M44)</f>
        <v>0</v>
      </c>
      <c r="L45" s="1120"/>
      <c r="M45" s="1120"/>
      <c r="N45" s="84" t="s">
        <v>186</v>
      </c>
      <c r="O45" s="1128"/>
      <c r="P45" s="1129"/>
      <c r="Q45" s="1129"/>
      <c r="R45" s="1129"/>
      <c r="S45" s="1130"/>
      <c r="T45" s="1129"/>
      <c r="U45" s="1129"/>
      <c r="V45" s="1129"/>
      <c r="W45" s="1129"/>
      <c r="X45" s="1129"/>
      <c r="Y45" s="936"/>
      <c r="Z45" s="937"/>
      <c r="AA45" s="937"/>
      <c r="AB45" s="937"/>
      <c r="AC45" s="938"/>
      <c r="AD45" s="937"/>
      <c r="AE45" s="937"/>
      <c r="AF45" s="937"/>
      <c r="AG45" s="937"/>
      <c r="AH45" s="939"/>
      <c r="AI45" s="944"/>
      <c r="AJ45" s="944"/>
      <c r="AK45" s="944"/>
      <c r="AL45" s="944"/>
      <c r="AM45" s="945"/>
    </row>
    <row r="46" spans="1:39" ht="12" customHeight="1">
      <c r="A46" s="67"/>
      <c r="B46" s="920" t="s">
        <v>202</v>
      </c>
      <c r="C46" s="921"/>
      <c r="D46" s="921"/>
      <c r="E46" s="921"/>
      <c r="F46" s="921"/>
      <c r="G46" s="921"/>
      <c r="H46" s="921"/>
      <c r="I46" s="921"/>
      <c r="J46" s="1131" t="str">
        <f>宿泊者名簿!J12&amp;" "&amp;宿泊者名簿!L12&amp;" "&amp;宿泊者名簿!N12&amp;" "&amp;宿泊者名簿!P12&amp;" "&amp;宿泊者名簿!R12</f>
        <v xml:space="preserve">    </v>
      </c>
      <c r="K46" s="1132"/>
      <c r="L46" s="1132"/>
      <c r="M46" s="1132"/>
      <c r="N46" s="1132"/>
      <c r="O46" s="1132"/>
      <c r="P46" s="1132"/>
      <c r="Q46" s="1132"/>
      <c r="R46" s="1132"/>
      <c r="S46" s="1132"/>
      <c r="T46" s="1132"/>
      <c r="U46" s="1132"/>
      <c r="V46" s="1132"/>
      <c r="W46" s="1132"/>
      <c r="X46" s="1132"/>
      <c r="Y46" s="1132"/>
      <c r="Z46" s="1132"/>
      <c r="AA46" s="1132"/>
      <c r="AB46" s="1132"/>
      <c r="AC46" s="1132"/>
      <c r="AD46" s="1132"/>
      <c r="AE46" s="1132"/>
      <c r="AF46" s="1132"/>
      <c r="AG46" s="1132"/>
      <c r="AH46" s="1133"/>
      <c r="AI46" s="908" t="s">
        <v>203</v>
      </c>
      <c r="AJ46" s="908"/>
      <c r="AK46" s="908"/>
      <c r="AL46" s="908"/>
      <c r="AM46" s="909"/>
    </row>
    <row r="47" spans="1:39" ht="12" customHeight="1">
      <c r="A47" s="67"/>
      <c r="B47" s="922"/>
      <c r="C47" s="921"/>
      <c r="D47" s="921"/>
      <c r="E47" s="921"/>
      <c r="F47" s="921"/>
      <c r="G47" s="921"/>
      <c r="H47" s="921"/>
      <c r="I47" s="921"/>
      <c r="J47" s="1134"/>
      <c r="K47" s="1135"/>
      <c r="L47" s="1135"/>
      <c r="M47" s="1135"/>
      <c r="N47" s="1135"/>
      <c r="O47" s="1135"/>
      <c r="P47" s="1135"/>
      <c r="Q47" s="1135"/>
      <c r="R47" s="1135"/>
      <c r="S47" s="1135"/>
      <c r="T47" s="1135"/>
      <c r="U47" s="1135"/>
      <c r="V47" s="1135"/>
      <c r="W47" s="1135"/>
      <c r="X47" s="1135"/>
      <c r="Y47" s="1135"/>
      <c r="Z47" s="1135"/>
      <c r="AA47" s="1135"/>
      <c r="AB47" s="1135"/>
      <c r="AC47" s="1135"/>
      <c r="AD47" s="1135"/>
      <c r="AE47" s="1135"/>
      <c r="AF47" s="1135"/>
      <c r="AG47" s="1135"/>
      <c r="AH47" s="1136"/>
      <c r="AI47" s="910"/>
      <c r="AJ47" s="910"/>
      <c r="AK47" s="910"/>
      <c r="AL47" s="910"/>
      <c r="AM47" s="911"/>
    </row>
    <row r="48" spans="1:39" ht="12" customHeight="1" thickBot="1">
      <c r="A48" s="67"/>
      <c r="B48" s="923"/>
      <c r="C48" s="924"/>
      <c r="D48" s="924"/>
      <c r="E48" s="924"/>
      <c r="F48" s="924"/>
      <c r="G48" s="924"/>
      <c r="H48" s="924"/>
      <c r="I48" s="924"/>
      <c r="J48" s="1137"/>
      <c r="K48" s="1138"/>
      <c r="L48" s="1138"/>
      <c r="M48" s="1138"/>
      <c r="N48" s="1138"/>
      <c r="O48" s="1138"/>
      <c r="P48" s="1138"/>
      <c r="Q48" s="1138"/>
      <c r="R48" s="1138"/>
      <c r="S48" s="1138"/>
      <c r="T48" s="1138"/>
      <c r="U48" s="1138"/>
      <c r="V48" s="1138"/>
      <c r="W48" s="1138"/>
      <c r="X48" s="1138"/>
      <c r="Y48" s="1138"/>
      <c r="Z48" s="1138"/>
      <c r="AA48" s="1138"/>
      <c r="AB48" s="1138"/>
      <c r="AC48" s="1138"/>
      <c r="AD48" s="1138"/>
      <c r="AE48" s="1138"/>
      <c r="AF48" s="1138"/>
      <c r="AG48" s="1138"/>
      <c r="AH48" s="1139"/>
      <c r="AI48" s="912"/>
      <c r="AJ48" s="912"/>
      <c r="AK48" s="912"/>
      <c r="AL48" s="912"/>
      <c r="AM48" s="913"/>
    </row>
    <row r="49" spans="1:39" ht="30.75" customHeight="1">
      <c r="A49" s="60"/>
      <c r="B49" s="988" t="s">
        <v>204</v>
      </c>
      <c r="C49" s="958"/>
      <c r="D49" s="958"/>
      <c r="E49" s="958"/>
      <c r="F49" s="958"/>
      <c r="G49" s="958"/>
      <c r="H49" s="958"/>
      <c r="I49" s="959"/>
      <c r="J49" s="917"/>
      <c r="K49" s="917"/>
      <c r="L49" s="917"/>
      <c r="M49" s="917"/>
      <c r="N49" s="917"/>
      <c r="O49" s="917"/>
      <c r="P49" s="917"/>
      <c r="Q49" s="917"/>
      <c r="R49" s="917"/>
      <c r="S49" s="917"/>
      <c r="T49" s="917"/>
      <c r="U49" s="917"/>
      <c r="V49" s="917"/>
      <c r="W49" s="917"/>
      <c r="X49" s="917"/>
      <c r="Y49" s="917"/>
      <c r="Z49" s="917"/>
      <c r="AA49" s="917"/>
      <c r="AB49" s="917"/>
      <c r="AC49" s="917"/>
      <c r="AD49" s="917"/>
      <c r="AE49" s="917"/>
      <c r="AF49" s="917"/>
      <c r="AG49" s="917"/>
      <c r="AH49" s="917"/>
      <c r="AI49" s="917"/>
      <c r="AJ49" s="917"/>
      <c r="AK49" s="917"/>
      <c r="AL49" s="917"/>
      <c r="AM49" s="917"/>
    </row>
    <row r="50" spans="1:39" ht="7.5" customHeight="1">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row>
    <row r="64" spans="1:39" ht="6.75" customHeight="1"/>
    <row r="66" ht="9.75" customHeight="1"/>
    <row r="68" ht="9.75" customHeight="1"/>
    <row r="70" ht="6.75" customHeight="1"/>
    <row r="72" ht="6" customHeight="1"/>
    <row r="76" ht="6.75" customHeight="1"/>
    <row r="78" ht="7.5" customHeight="1"/>
    <row r="81" ht="10.5" customHeight="1"/>
    <row r="82" ht="10.5" customHeight="1"/>
    <row r="83" ht="10.5" customHeight="1"/>
    <row r="84" ht="10.5" customHeight="1"/>
    <row r="85" ht="12" customHeight="1"/>
    <row r="86" ht="12" customHeight="1"/>
    <row r="87" ht="12" customHeight="1"/>
    <row r="88" ht="12" customHeight="1"/>
    <row r="89" ht="12" customHeight="1"/>
    <row r="90" ht="5.25" customHeight="1"/>
    <row r="91" ht="5.25" customHeight="1"/>
    <row r="92" ht="5.25" customHeight="1"/>
    <row r="93" ht="5.25" customHeight="1"/>
    <row r="94" ht="15.75" customHeight="1"/>
    <row r="109" ht="10.5" customHeight="1"/>
    <row r="110" ht="10.5" customHeight="1"/>
    <row r="111" ht="10.5" customHeight="1"/>
    <row r="112" ht="30.75" customHeight="1"/>
    <row r="121" ht="14.25" customHeight="1"/>
    <row r="122" ht="14.25" customHeight="1"/>
    <row r="129" ht="6.75" customHeight="1"/>
    <row r="131" ht="9.75" customHeight="1"/>
    <row r="133" ht="9.75" customHeight="1"/>
    <row r="135" ht="6.75" customHeight="1"/>
    <row r="137" ht="6" customHeight="1"/>
    <row r="141" ht="6.75" customHeight="1"/>
    <row r="143" ht="7.5" customHeight="1"/>
    <row r="146" ht="10.5" customHeight="1"/>
    <row r="147" ht="10.5" customHeight="1"/>
    <row r="148" ht="10.5" customHeight="1"/>
    <row r="149" ht="10.5" customHeight="1"/>
    <row r="150" ht="12" customHeight="1"/>
    <row r="151" ht="12" customHeight="1"/>
    <row r="152" ht="12" customHeight="1"/>
    <row r="153" ht="12" customHeight="1"/>
    <row r="154" ht="12" customHeight="1"/>
    <row r="155" ht="5.25" customHeight="1"/>
    <row r="156" ht="5.25" customHeight="1"/>
    <row r="157" ht="5.25" customHeight="1"/>
    <row r="158" ht="5.25" customHeight="1"/>
    <row r="159" ht="15.7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0.5" customHeight="1"/>
    <row r="175" ht="10.5" customHeight="1"/>
    <row r="176" ht="10.5" customHeight="1"/>
    <row r="177" ht="30.75" customHeight="1"/>
  </sheetData>
  <sheetProtection formatCells="0" formatColumns="0" formatRows="0" insertColumns="0" insertRows="0" insertHyperlinks="0" deleteColumns="0" deleteRows="0" sort="0" autoFilter="0" pivotTables="0"/>
  <mergeCells count="111">
    <mergeCell ref="B49:I49"/>
    <mergeCell ref="J49:AM49"/>
    <mergeCell ref="P21:Q24"/>
    <mergeCell ref="B46:I48"/>
    <mergeCell ref="J46:AH48"/>
    <mergeCell ref="AI46:AM48"/>
    <mergeCell ref="Y43:AC45"/>
    <mergeCell ref="AD43:AH45"/>
    <mergeCell ref="AI43:AM45"/>
    <mergeCell ref="K44:M44"/>
    <mergeCell ref="F45:I45"/>
    <mergeCell ref="K45:M45"/>
    <mergeCell ref="AD40:AH42"/>
    <mergeCell ref="AI40:AM42"/>
    <mergeCell ref="K41:M41"/>
    <mergeCell ref="F42:I42"/>
    <mergeCell ref="K42:M42"/>
    <mergeCell ref="B43:E45"/>
    <mergeCell ref="F43:I43"/>
    <mergeCell ref="K43:M43"/>
    <mergeCell ref="O43:S45"/>
    <mergeCell ref="T43:X45"/>
    <mergeCell ref="B40:E42"/>
    <mergeCell ref="F40:I40"/>
    <mergeCell ref="K40:M40"/>
    <mergeCell ref="O40:S42"/>
    <mergeCell ref="T40:X42"/>
    <mergeCell ref="Y40:AC42"/>
    <mergeCell ref="Y37:AC39"/>
    <mergeCell ref="AD37:AH39"/>
    <mergeCell ref="AI37:AM39"/>
    <mergeCell ref="K38:M38"/>
    <mergeCell ref="F39:I39"/>
    <mergeCell ref="K39:M39"/>
    <mergeCell ref="AD34:AH36"/>
    <mergeCell ref="AI34:AM36"/>
    <mergeCell ref="K35:M35"/>
    <mergeCell ref="K36:M36"/>
    <mergeCell ref="Y34:AC36"/>
    <mergeCell ref="B37:E39"/>
    <mergeCell ref="F37:I37"/>
    <mergeCell ref="K37:M37"/>
    <mergeCell ref="O37:S39"/>
    <mergeCell ref="T37:X39"/>
    <mergeCell ref="B34:E36"/>
    <mergeCell ref="K34:M34"/>
    <mergeCell ref="O34:S36"/>
    <mergeCell ref="T34:X36"/>
    <mergeCell ref="B30:E33"/>
    <mergeCell ref="F30:I33"/>
    <mergeCell ref="J30:N33"/>
    <mergeCell ref="O30:AH31"/>
    <mergeCell ref="AI30:AM33"/>
    <mergeCell ref="O32:S33"/>
    <mergeCell ref="T32:X33"/>
    <mergeCell ref="Y32:AC33"/>
    <mergeCell ref="AD32:AH33"/>
    <mergeCell ref="B27:I29"/>
    <mergeCell ref="J27:M29"/>
    <mergeCell ref="Z27:AC29"/>
    <mergeCell ref="AD27:AM29"/>
    <mergeCell ref="V27:W29"/>
    <mergeCell ref="N27:U29"/>
    <mergeCell ref="B25:I26"/>
    <mergeCell ref="J25:K26"/>
    <mergeCell ref="L25:N26"/>
    <mergeCell ref="O25:P26"/>
    <mergeCell ref="Q25:R26"/>
    <mergeCell ref="S25:T26"/>
    <mergeCell ref="U25:W26"/>
    <mergeCell ref="X25:Y26"/>
    <mergeCell ref="R23:S24"/>
    <mergeCell ref="T23:U24"/>
    <mergeCell ref="Z25:AA26"/>
    <mergeCell ref="AB25:AC26"/>
    <mergeCell ref="AD25:AF26"/>
    <mergeCell ref="AG25:AH26"/>
    <mergeCell ref="AI25:AM26"/>
    <mergeCell ref="N21:O24"/>
    <mergeCell ref="K21:M24"/>
    <mergeCell ref="V23:W24"/>
    <mergeCell ref="X23:Y24"/>
    <mergeCell ref="Z23:AA24"/>
    <mergeCell ref="AD21:AE22"/>
    <mergeCell ref="AB21:AC22"/>
    <mergeCell ref="AB23:AC24"/>
    <mergeCell ref="AD23:AE24"/>
    <mergeCell ref="B1:F1"/>
    <mergeCell ref="AK1:AM1"/>
    <mergeCell ref="X6:AL6"/>
    <mergeCell ref="C8:M8"/>
    <mergeCell ref="C9:M9"/>
    <mergeCell ref="B19:I20"/>
    <mergeCell ref="J19:AM20"/>
    <mergeCell ref="B21:I24"/>
    <mergeCell ref="AK21:AM22"/>
    <mergeCell ref="O10:U10"/>
    <mergeCell ref="W10:AE10"/>
    <mergeCell ref="O12:U12"/>
    <mergeCell ref="W12:AK12"/>
    <mergeCell ref="Z13:AK13"/>
    <mergeCell ref="C17:AK17"/>
    <mergeCell ref="Z21:AA22"/>
    <mergeCell ref="R21:S22"/>
    <mergeCell ref="T21:U22"/>
    <mergeCell ref="V21:W22"/>
    <mergeCell ref="AK23:AM24"/>
    <mergeCell ref="B3:AM4"/>
    <mergeCell ref="X21:Y22"/>
    <mergeCell ref="AF23:AI24"/>
    <mergeCell ref="AF21:AI22"/>
  </mergeCells>
  <phoneticPr fontId="1"/>
  <conditionalFormatting sqref="F38">
    <cfRule type="expression" dxfId="7" priority="8" stopIfTrue="1">
      <formula>AND(#REF!="",#REF!="")</formula>
    </cfRule>
  </conditionalFormatting>
  <conditionalFormatting sqref="F41">
    <cfRule type="expression" dxfId="6" priority="6">
      <formula>AND(#REF!="",#REF!="")</formula>
    </cfRule>
  </conditionalFormatting>
  <conditionalFormatting sqref="F44">
    <cfRule type="expression" dxfId="5" priority="4">
      <formula>AND(#REF!="",#REF!="")</formula>
    </cfRule>
  </conditionalFormatting>
  <conditionalFormatting sqref="H38">
    <cfRule type="expression" dxfId="4" priority="7">
      <formula>AND(#REF!="",#REF!="")</formula>
    </cfRule>
  </conditionalFormatting>
  <conditionalFormatting sqref="H41">
    <cfRule type="expression" dxfId="3" priority="5">
      <formula>AND(#REF!="",#REF!="")</formula>
    </cfRule>
  </conditionalFormatting>
  <conditionalFormatting sqref="H44">
    <cfRule type="expression" dxfId="2" priority="3">
      <formula>AND(#REF!="",#REF!="")</formula>
    </cfRule>
  </conditionalFormatting>
  <printOptions horizontalCentered="1"/>
  <pageMargins left="0.70866141732283472" right="0.62992125984251968" top="0.62992125984251968" bottom="0.47244094488188981" header="0.31496062992125984" footer="0.31496062992125984"/>
  <pageSetup paperSize="9" orientation="portrait" r:id="rId1"/>
  <rowBreaks count="2" manualBreakCount="2">
    <brk id="52" max="16383" man="1"/>
    <brk id="117" max="16383" man="1"/>
  </rowBreaks>
  <extLst>
    <ext xmlns:x14="http://schemas.microsoft.com/office/spreadsheetml/2009/9/main" uri="{CCE6A557-97BC-4b89-ADB6-D9C93CAAB3DF}">
      <x14:dataValidations xmlns:xm="http://schemas.microsoft.com/office/excel/2006/main" count="1">
        <x14:dataValidation imeMode="off" allowBlank="1" showInputMessage="1" showErrorMessage="1" xr:uid="{2959AB7C-4A69-4F62-BF01-3CCF194A58C4}">
          <xm:sqref>SHI983049:SHW983049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T65571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T131107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T196643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T262179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T327715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T393251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T458787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T524323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T589859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T655395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T720931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T786467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T852003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T917539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T983075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WVI983075 SRE983049:SRS983049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T65574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T131110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T196646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T262182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T327718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T393254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T458790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T524326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T589862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T655398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T720934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T786470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T852006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T917542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T983078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UYG983049:UYU983049 IM34:IP45 SI34:SL45 ACE34:ACH45 AMA34:AMD45 AVW34:AVZ45 BFS34:BFV45 BPO34:BPR45 BZK34:BZN45 CJG34:CJJ45 CTC34:CTF45 DCY34:DDB45 DMU34:DMX45 DWQ34:DWT45 EGM34:EGP45 EQI34:EQL45 FAE34:FAH45 FKA34:FKD45 FTW34:FTZ45 GDS34:GDV45 GNO34:GNR45 GXK34:GXN45 HHG34:HHJ45 HRC34:HRF45 IAY34:IBB45 IKU34:IKX45 IUQ34:IUT45 JEM34:JEP45 JOI34:JOL45 JYE34:JYH45 KIA34:KID45 KRW34:KRZ45 LBS34:LBV45 LLO34:LLR45 LVK34:LVN45 MFG34:MFJ45 MPC34:MPF45 MYY34:MZB45 NIU34:NIX45 NSQ34:NST45 OCM34:OCP45 OMI34:OML45 OWE34:OWH45 PGA34:PGD45 PPW34:PPZ45 PZS34:PZV45 QJO34:QJR45 QTK34:QTN45 RDG34:RDJ45 RNC34:RNF45 RWY34:RXB45 SGU34:SGX45 SQQ34:SQT45 TAM34:TAP45 TKI34:TKL45 TUE34:TUH45 UEA34:UED45 UNW34:UNZ45 UXS34:UXV45 VHO34:VHR45 VRK34:VRN45 WBG34:WBJ45 WLC34:WLF45 WUY34:WVB45 J65565:M65579 IM65565:IP65579 SI65565:SL65579 ACE65565:ACH65579 AMA65565:AMD65579 AVW65565:AVZ65579 BFS65565:BFV65579 BPO65565:BPR65579 BZK65565:BZN65579 CJG65565:CJJ65579 CTC65565:CTF65579 DCY65565:DDB65579 DMU65565:DMX65579 DWQ65565:DWT65579 EGM65565:EGP65579 EQI65565:EQL65579 FAE65565:FAH65579 FKA65565:FKD65579 FTW65565:FTZ65579 GDS65565:GDV65579 GNO65565:GNR65579 GXK65565:GXN65579 HHG65565:HHJ65579 HRC65565:HRF65579 IAY65565:IBB65579 IKU65565:IKX65579 IUQ65565:IUT65579 JEM65565:JEP65579 JOI65565:JOL65579 JYE65565:JYH65579 KIA65565:KID65579 KRW65565:KRZ65579 LBS65565:LBV65579 LLO65565:LLR65579 LVK65565:LVN65579 MFG65565:MFJ65579 MPC65565:MPF65579 MYY65565:MZB65579 NIU65565:NIX65579 NSQ65565:NST65579 OCM65565:OCP65579 OMI65565:OML65579 OWE65565:OWH65579 PGA65565:PGD65579 PPW65565:PPZ65579 PZS65565:PZV65579 QJO65565:QJR65579 QTK65565:QTN65579 RDG65565:RDJ65579 RNC65565:RNF65579 RWY65565:RXB65579 SGU65565:SGX65579 SQQ65565:SQT65579 TAM65565:TAP65579 TKI65565:TKL65579 TUE65565:TUH65579 UEA65565:UED65579 UNW65565:UNZ65579 UXS65565:UXV65579 VHO65565:VHR65579 VRK65565:VRN65579 WBG65565:WBJ65579 WLC65565:WLF65579 WUY65565:WVB65579 J131101:M131115 IM131101:IP131115 SI131101:SL131115 ACE131101:ACH131115 AMA131101:AMD131115 AVW131101:AVZ131115 BFS131101:BFV131115 BPO131101:BPR131115 BZK131101:BZN131115 CJG131101:CJJ131115 CTC131101:CTF131115 DCY131101:DDB131115 DMU131101:DMX131115 DWQ131101:DWT131115 EGM131101:EGP131115 EQI131101:EQL131115 FAE131101:FAH131115 FKA131101:FKD131115 FTW131101:FTZ131115 GDS131101:GDV131115 GNO131101:GNR131115 GXK131101:GXN131115 HHG131101:HHJ131115 HRC131101:HRF131115 IAY131101:IBB131115 IKU131101:IKX131115 IUQ131101:IUT131115 JEM131101:JEP131115 JOI131101:JOL131115 JYE131101:JYH131115 KIA131101:KID131115 KRW131101:KRZ131115 LBS131101:LBV131115 LLO131101:LLR131115 LVK131101:LVN131115 MFG131101:MFJ131115 MPC131101:MPF131115 MYY131101:MZB131115 NIU131101:NIX131115 NSQ131101:NST131115 OCM131101:OCP131115 OMI131101:OML131115 OWE131101:OWH131115 PGA131101:PGD131115 PPW131101:PPZ131115 PZS131101:PZV131115 QJO131101:QJR131115 QTK131101:QTN131115 RDG131101:RDJ131115 RNC131101:RNF131115 RWY131101:RXB131115 SGU131101:SGX131115 SQQ131101:SQT131115 TAM131101:TAP131115 TKI131101:TKL131115 TUE131101:TUH131115 UEA131101:UED131115 UNW131101:UNZ131115 UXS131101:UXV131115 VHO131101:VHR131115 VRK131101:VRN131115 WBG131101:WBJ131115 WLC131101:WLF131115 WUY131101:WVB131115 J196637:M196651 IM196637:IP196651 SI196637:SL196651 ACE196637:ACH196651 AMA196637:AMD196651 AVW196637:AVZ196651 BFS196637:BFV196651 BPO196637:BPR196651 BZK196637:BZN196651 CJG196637:CJJ196651 CTC196637:CTF196651 DCY196637:DDB196651 DMU196637:DMX196651 DWQ196637:DWT196651 EGM196637:EGP196651 EQI196637:EQL196651 FAE196637:FAH196651 FKA196637:FKD196651 FTW196637:FTZ196651 GDS196637:GDV196651 GNO196637:GNR196651 GXK196637:GXN196651 HHG196637:HHJ196651 HRC196637:HRF196651 IAY196637:IBB196651 IKU196637:IKX196651 IUQ196637:IUT196651 JEM196637:JEP196651 JOI196637:JOL196651 JYE196637:JYH196651 KIA196637:KID196651 KRW196637:KRZ196651 LBS196637:LBV196651 LLO196637:LLR196651 LVK196637:LVN196651 MFG196637:MFJ196651 MPC196637:MPF196651 MYY196637:MZB196651 NIU196637:NIX196651 NSQ196637:NST196651 OCM196637:OCP196651 OMI196637:OML196651 OWE196637:OWH196651 PGA196637:PGD196651 PPW196637:PPZ196651 PZS196637:PZV196651 QJO196637:QJR196651 QTK196637:QTN196651 RDG196637:RDJ196651 RNC196637:RNF196651 RWY196637:RXB196651 SGU196637:SGX196651 SQQ196637:SQT196651 TAM196637:TAP196651 TKI196637:TKL196651 TUE196637:TUH196651 UEA196637:UED196651 UNW196637:UNZ196651 UXS196637:UXV196651 VHO196637:VHR196651 VRK196637:VRN196651 WBG196637:WBJ196651 WLC196637:WLF196651 WUY196637:WVB196651 J262173:M262187 IM262173:IP262187 SI262173:SL262187 ACE262173:ACH262187 AMA262173:AMD262187 AVW262173:AVZ262187 BFS262173:BFV262187 BPO262173:BPR262187 BZK262173:BZN262187 CJG262173:CJJ262187 CTC262173:CTF262187 DCY262173:DDB262187 DMU262173:DMX262187 DWQ262173:DWT262187 EGM262173:EGP262187 EQI262173:EQL262187 FAE262173:FAH262187 FKA262173:FKD262187 FTW262173:FTZ262187 GDS262173:GDV262187 GNO262173:GNR262187 GXK262173:GXN262187 HHG262173:HHJ262187 HRC262173:HRF262187 IAY262173:IBB262187 IKU262173:IKX262187 IUQ262173:IUT262187 JEM262173:JEP262187 JOI262173:JOL262187 JYE262173:JYH262187 KIA262173:KID262187 KRW262173:KRZ262187 LBS262173:LBV262187 LLO262173:LLR262187 LVK262173:LVN262187 MFG262173:MFJ262187 MPC262173:MPF262187 MYY262173:MZB262187 NIU262173:NIX262187 NSQ262173:NST262187 OCM262173:OCP262187 OMI262173:OML262187 OWE262173:OWH262187 PGA262173:PGD262187 PPW262173:PPZ262187 PZS262173:PZV262187 QJO262173:QJR262187 QTK262173:QTN262187 RDG262173:RDJ262187 RNC262173:RNF262187 RWY262173:RXB262187 SGU262173:SGX262187 SQQ262173:SQT262187 TAM262173:TAP262187 TKI262173:TKL262187 TUE262173:TUH262187 UEA262173:UED262187 UNW262173:UNZ262187 UXS262173:UXV262187 VHO262173:VHR262187 VRK262173:VRN262187 WBG262173:WBJ262187 WLC262173:WLF262187 WUY262173:WVB262187 J327709:M327723 IM327709:IP327723 SI327709:SL327723 ACE327709:ACH327723 AMA327709:AMD327723 AVW327709:AVZ327723 BFS327709:BFV327723 BPO327709:BPR327723 BZK327709:BZN327723 CJG327709:CJJ327723 CTC327709:CTF327723 DCY327709:DDB327723 DMU327709:DMX327723 DWQ327709:DWT327723 EGM327709:EGP327723 EQI327709:EQL327723 FAE327709:FAH327723 FKA327709:FKD327723 FTW327709:FTZ327723 GDS327709:GDV327723 GNO327709:GNR327723 GXK327709:GXN327723 HHG327709:HHJ327723 HRC327709:HRF327723 IAY327709:IBB327723 IKU327709:IKX327723 IUQ327709:IUT327723 JEM327709:JEP327723 JOI327709:JOL327723 JYE327709:JYH327723 KIA327709:KID327723 KRW327709:KRZ327723 LBS327709:LBV327723 LLO327709:LLR327723 LVK327709:LVN327723 MFG327709:MFJ327723 MPC327709:MPF327723 MYY327709:MZB327723 NIU327709:NIX327723 NSQ327709:NST327723 OCM327709:OCP327723 OMI327709:OML327723 OWE327709:OWH327723 PGA327709:PGD327723 PPW327709:PPZ327723 PZS327709:PZV327723 QJO327709:QJR327723 QTK327709:QTN327723 RDG327709:RDJ327723 RNC327709:RNF327723 RWY327709:RXB327723 SGU327709:SGX327723 SQQ327709:SQT327723 TAM327709:TAP327723 TKI327709:TKL327723 TUE327709:TUH327723 UEA327709:UED327723 UNW327709:UNZ327723 UXS327709:UXV327723 VHO327709:VHR327723 VRK327709:VRN327723 WBG327709:WBJ327723 WLC327709:WLF327723 WUY327709:WVB327723 J393245:M393259 IM393245:IP393259 SI393245:SL393259 ACE393245:ACH393259 AMA393245:AMD393259 AVW393245:AVZ393259 BFS393245:BFV393259 BPO393245:BPR393259 BZK393245:BZN393259 CJG393245:CJJ393259 CTC393245:CTF393259 DCY393245:DDB393259 DMU393245:DMX393259 DWQ393245:DWT393259 EGM393245:EGP393259 EQI393245:EQL393259 FAE393245:FAH393259 FKA393245:FKD393259 FTW393245:FTZ393259 GDS393245:GDV393259 GNO393245:GNR393259 GXK393245:GXN393259 HHG393245:HHJ393259 HRC393245:HRF393259 IAY393245:IBB393259 IKU393245:IKX393259 IUQ393245:IUT393259 JEM393245:JEP393259 JOI393245:JOL393259 JYE393245:JYH393259 KIA393245:KID393259 KRW393245:KRZ393259 LBS393245:LBV393259 LLO393245:LLR393259 LVK393245:LVN393259 MFG393245:MFJ393259 MPC393245:MPF393259 MYY393245:MZB393259 NIU393245:NIX393259 NSQ393245:NST393259 OCM393245:OCP393259 OMI393245:OML393259 OWE393245:OWH393259 PGA393245:PGD393259 PPW393245:PPZ393259 PZS393245:PZV393259 QJO393245:QJR393259 QTK393245:QTN393259 RDG393245:RDJ393259 RNC393245:RNF393259 RWY393245:RXB393259 SGU393245:SGX393259 SQQ393245:SQT393259 TAM393245:TAP393259 TKI393245:TKL393259 TUE393245:TUH393259 UEA393245:UED393259 UNW393245:UNZ393259 UXS393245:UXV393259 VHO393245:VHR393259 VRK393245:VRN393259 WBG393245:WBJ393259 WLC393245:WLF393259 WUY393245:WVB393259 J458781:M458795 IM458781:IP458795 SI458781:SL458795 ACE458781:ACH458795 AMA458781:AMD458795 AVW458781:AVZ458795 BFS458781:BFV458795 BPO458781:BPR458795 BZK458781:BZN458795 CJG458781:CJJ458795 CTC458781:CTF458795 DCY458781:DDB458795 DMU458781:DMX458795 DWQ458781:DWT458795 EGM458781:EGP458795 EQI458781:EQL458795 FAE458781:FAH458795 FKA458781:FKD458795 FTW458781:FTZ458795 GDS458781:GDV458795 GNO458781:GNR458795 GXK458781:GXN458795 HHG458781:HHJ458795 HRC458781:HRF458795 IAY458781:IBB458795 IKU458781:IKX458795 IUQ458781:IUT458795 JEM458781:JEP458795 JOI458781:JOL458795 JYE458781:JYH458795 KIA458781:KID458795 KRW458781:KRZ458795 LBS458781:LBV458795 LLO458781:LLR458795 LVK458781:LVN458795 MFG458781:MFJ458795 MPC458781:MPF458795 MYY458781:MZB458795 NIU458781:NIX458795 NSQ458781:NST458795 OCM458781:OCP458795 OMI458781:OML458795 OWE458781:OWH458795 PGA458781:PGD458795 PPW458781:PPZ458795 PZS458781:PZV458795 QJO458781:QJR458795 QTK458781:QTN458795 RDG458781:RDJ458795 RNC458781:RNF458795 RWY458781:RXB458795 SGU458781:SGX458795 SQQ458781:SQT458795 TAM458781:TAP458795 TKI458781:TKL458795 TUE458781:TUH458795 UEA458781:UED458795 UNW458781:UNZ458795 UXS458781:UXV458795 VHO458781:VHR458795 VRK458781:VRN458795 WBG458781:WBJ458795 WLC458781:WLF458795 WUY458781:WVB458795 J524317:M524331 IM524317:IP524331 SI524317:SL524331 ACE524317:ACH524331 AMA524317:AMD524331 AVW524317:AVZ524331 BFS524317:BFV524331 BPO524317:BPR524331 BZK524317:BZN524331 CJG524317:CJJ524331 CTC524317:CTF524331 DCY524317:DDB524331 DMU524317:DMX524331 DWQ524317:DWT524331 EGM524317:EGP524331 EQI524317:EQL524331 FAE524317:FAH524331 FKA524317:FKD524331 FTW524317:FTZ524331 GDS524317:GDV524331 GNO524317:GNR524331 GXK524317:GXN524331 HHG524317:HHJ524331 HRC524317:HRF524331 IAY524317:IBB524331 IKU524317:IKX524331 IUQ524317:IUT524331 JEM524317:JEP524331 JOI524317:JOL524331 JYE524317:JYH524331 KIA524317:KID524331 KRW524317:KRZ524331 LBS524317:LBV524331 LLO524317:LLR524331 LVK524317:LVN524331 MFG524317:MFJ524331 MPC524317:MPF524331 MYY524317:MZB524331 NIU524317:NIX524331 NSQ524317:NST524331 OCM524317:OCP524331 OMI524317:OML524331 OWE524317:OWH524331 PGA524317:PGD524331 PPW524317:PPZ524331 PZS524317:PZV524331 QJO524317:QJR524331 QTK524317:QTN524331 RDG524317:RDJ524331 RNC524317:RNF524331 RWY524317:RXB524331 SGU524317:SGX524331 SQQ524317:SQT524331 TAM524317:TAP524331 TKI524317:TKL524331 TUE524317:TUH524331 UEA524317:UED524331 UNW524317:UNZ524331 UXS524317:UXV524331 VHO524317:VHR524331 VRK524317:VRN524331 WBG524317:WBJ524331 WLC524317:WLF524331 WUY524317:WVB524331 J589853:M589867 IM589853:IP589867 SI589853:SL589867 ACE589853:ACH589867 AMA589853:AMD589867 AVW589853:AVZ589867 BFS589853:BFV589867 BPO589853:BPR589867 BZK589853:BZN589867 CJG589853:CJJ589867 CTC589853:CTF589867 DCY589853:DDB589867 DMU589853:DMX589867 DWQ589853:DWT589867 EGM589853:EGP589867 EQI589853:EQL589867 FAE589853:FAH589867 FKA589853:FKD589867 FTW589853:FTZ589867 GDS589853:GDV589867 GNO589853:GNR589867 GXK589853:GXN589867 HHG589853:HHJ589867 HRC589853:HRF589867 IAY589853:IBB589867 IKU589853:IKX589867 IUQ589853:IUT589867 JEM589853:JEP589867 JOI589853:JOL589867 JYE589853:JYH589867 KIA589853:KID589867 KRW589853:KRZ589867 LBS589853:LBV589867 LLO589853:LLR589867 LVK589853:LVN589867 MFG589853:MFJ589867 MPC589853:MPF589867 MYY589853:MZB589867 NIU589853:NIX589867 NSQ589853:NST589867 OCM589853:OCP589867 OMI589853:OML589867 OWE589853:OWH589867 PGA589853:PGD589867 PPW589853:PPZ589867 PZS589853:PZV589867 QJO589853:QJR589867 QTK589853:QTN589867 RDG589853:RDJ589867 RNC589853:RNF589867 RWY589853:RXB589867 SGU589853:SGX589867 SQQ589853:SQT589867 TAM589853:TAP589867 TKI589853:TKL589867 TUE589853:TUH589867 UEA589853:UED589867 UNW589853:UNZ589867 UXS589853:UXV589867 VHO589853:VHR589867 VRK589853:VRN589867 WBG589853:WBJ589867 WLC589853:WLF589867 WUY589853:WVB589867 J655389:M655403 IM655389:IP655403 SI655389:SL655403 ACE655389:ACH655403 AMA655389:AMD655403 AVW655389:AVZ655403 BFS655389:BFV655403 BPO655389:BPR655403 BZK655389:BZN655403 CJG655389:CJJ655403 CTC655389:CTF655403 DCY655389:DDB655403 DMU655389:DMX655403 DWQ655389:DWT655403 EGM655389:EGP655403 EQI655389:EQL655403 FAE655389:FAH655403 FKA655389:FKD655403 FTW655389:FTZ655403 GDS655389:GDV655403 GNO655389:GNR655403 GXK655389:GXN655403 HHG655389:HHJ655403 HRC655389:HRF655403 IAY655389:IBB655403 IKU655389:IKX655403 IUQ655389:IUT655403 JEM655389:JEP655403 JOI655389:JOL655403 JYE655389:JYH655403 KIA655389:KID655403 KRW655389:KRZ655403 LBS655389:LBV655403 LLO655389:LLR655403 LVK655389:LVN655403 MFG655389:MFJ655403 MPC655389:MPF655403 MYY655389:MZB655403 NIU655389:NIX655403 NSQ655389:NST655403 OCM655389:OCP655403 OMI655389:OML655403 OWE655389:OWH655403 PGA655389:PGD655403 PPW655389:PPZ655403 PZS655389:PZV655403 QJO655389:QJR655403 QTK655389:QTN655403 RDG655389:RDJ655403 RNC655389:RNF655403 RWY655389:RXB655403 SGU655389:SGX655403 SQQ655389:SQT655403 TAM655389:TAP655403 TKI655389:TKL655403 TUE655389:TUH655403 UEA655389:UED655403 UNW655389:UNZ655403 UXS655389:UXV655403 VHO655389:VHR655403 VRK655389:VRN655403 WBG655389:WBJ655403 WLC655389:WLF655403 WUY655389:WVB655403 J720925:M720939 IM720925:IP720939 SI720925:SL720939 ACE720925:ACH720939 AMA720925:AMD720939 AVW720925:AVZ720939 BFS720925:BFV720939 BPO720925:BPR720939 BZK720925:BZN720939 CJG720925:CJJ720939 CTC720925:CTF720939 DCY720925:DDB720939 DMU720925:DMX720939 DWQ720925:DWT720939 EGM720925:EGP720939 EQI720925:EQL720939 FAE720925:FAH720939 FKA720925:FKD720939 FTW720925:FTZ720939 GDS720925:GDV720939 GNO720925:GNR720939 GXK720925:GXN720939 HHG720925:HHJ720939 HRC720925:HRF720939 IAY720925:IBB720939 IKU720925:IKX720939 IUQ720925:IUT720939 JEM720925:JEP720939 JOI720925:JOL720939 JYE720925:JYH720939 KIA720925:KID720939 KRW720925:KRZ720939 LBS720925:LBV720939 LLO720925:LLR720939 LVK720925:LVN720939 MFG720925:MFJ720939 MPC720925:MPF720939 MYY720925:MZB720939 NIU720925:NIX720939 NSQ720925:NST720939 OCM720925:OCP720939 OMI720925:OML720939 OWE720925:OWH720939 PGA720925:PGD720939 PPW720925:PPZ720939 PZS720925:PZV720939 QJO720925:QJR720939 QTK720925:QTN720939 RDG720925:RDJ720939 RNC720925:RNF720939 RWY720925:RXB720939 SGU720925:SGX720939 SQQ720925:SQT720939 TAM720925:TAP720939 TKI720925:TKL720939 TUE720925:TUH720939 UEA720925:UED720939 UNW720925:UNZ720939 UXS720925:UXV720939 VHO720925:VHR720939 VRK720925:VRN720939 WBG720925:WBJ720939 WLC720925:WLF720939 WUY720925:WVB720939 J786461:M786475 IM786461:IP786475 SI786461:SL786475 ACE786461:ACH786475 AMA786461:AMD786475 AVW786461:AVZ786475 BFS786461:BFV786475 BPO786461:BPR786475 BZK786461:BZN786475 CJG786461:CJJ786475 CTC786461:CTF786475 DCY786461:DDB786475 DMU786461:DMX786475 DWQ786461:DWT786475 EGM786461:EGP786475 EQI786461:EQL786475 FAE786461:FAH786475 FKA786461:FKD786475 FTW786461:FTZ786475 GDS786461:GDV786475 GNO786461:GNR786475 GXK786461:GXN786475 HHG786461:HHJ786475 HRC786461:HRF786475 IAY786461:IBB786475 IKU786461:IKX786475 IUQ786461:IUT786475 JEM786461:JEP786475 JOI786461:JOL786475 JYE786461:JYH786475 KIA786461:KID786475 KRW786461:KRZ786475 LBS786461:LBV786475 LLO786461:LLR786475 LVK786461:LVN786475 MFG786461:MFJ786475 MPC786461:MPF786475 MYY786461:MZB786475 NIU786461:NIX786475 NSQ786461:NST786475 OCM786461:OCP786475 OMI786461:OML786475 OWE786461:OWH786475 PGA786461:PGD786475 PPW786461:PPZ786475 PZS786461:PZV786475 QJO786461:QJR786475 QTK786461:QTN786475 RDG786461:RDJ786475 RNC786461:RNF786475 RWY786461:RXB786475 SGU786461:SGX786475 SQQ786461:SQT786475 TAM786461:TAP786475 TKI786461:TKL786475 TUE786461:TUH786475 UEA786461:UED786475 UNW786461:UNZ786475 UXS786461:UXV786475 VHO786461:VHR786475 VRK786461:VRN786475 WBG786461:WBJ786475 WLC786461:WLF786475 WUY786461:WVB786475 J851997:M852011 IM851997:IP852011 SI851997:SL852011 ACE851997:ACH852011 AMA851997:AMD852011 AVW851997:AVZ852011 BFS851997:BFV852011 BPO851997:BPR852011 BZK851997:BZN852011 CJG851997:CJJ852011 CTC851997:CTF852011 DCY851997:DDB852011 DMU851997:DMX852011 DWQ851997:DWT852011 EGM851997:EGP852011 EQI851997:EQL852011 FAE851997:FAH852011 FKA851997:FKD852011 FTW851997:FTZ852011 GDS851997:GDV852011 GNO851997:GNR852011 GXK851997:GXN852011 HHG851997:HHJ852011 HRC851997:HRF852011 IAY851997:IBB852011 IKU851997:IKX852011 IUQ851997:IUT852011 JEM851997:JEP852011 JOI851997:JOL852011 JYE851997:JYH852011 KIA851997:KID852011 KRW851997:KRZ852011 LBS851997:LBV852011 LLO851997:LLR852011 LVK851997:LVN852011 MFG851997:MFJ852011 MPC851997:MPF852011 MYY851997:MZB852011 NIU851997:NIX852011 NSQ851997:NST852011 OCM851997:OCP852011 OMI851997:OML852011 OWE851997:OWH852011 PGA851997:PGD852011 PPW851997:PPZ852011 PZS851997:PZV852011 QJO851997:QJR852011 QTK851997:QTN852011 RDG851997:RDJ852011 RNC851997:RNF852011 RWY851997:RXB852011 SGU851997:SGX852011 SQQ851997:SQT852011 TAM851997:TAP852011 TKI851997:TKL852011 TUE851997:TUH852011 UEA851997:UED852011 UNW851997:UNZ852011 UXS851997:UXV852011 VHO851997:VHR852011 VRK851997:VRN852011 WBG851997:WBJ852011 WLC851997:WLF852011 WUY851997:WVB852011 J917533:M917547 IM917533:IP917547 SI917533:SL917547 ACE917533:ACH917547 AMA917533:AMD917547 AVW917533:AVZ917547 BFS917533:BFV917547 BPO917533:BPR917547 BZK917533:BZN917547 CJG917533:CJJ917547 CTC917533:CTF917547 DCY917533:DDB917547 DMU917533:DMX917547 DWQ917533:DWT917547 EGM917533:EGP917547 EQI917533:EQL917547 FAE917533:FAH917547 FKA917533:FKD917547 FTW917533:FTZ917547 GDS917533:GDV917547 GNO917533:GNR917547 GXK917533:GXN917547 HHG917533:HHJ917547 HRC917533:HRF917547 IAY917533:IBB917547 IKU917533:IKX917547 IUQ917533:IUT917547 JEM917533:JEP917547 JOI917533:JOL917547 JYE917533:JYH917547 KIA917533:KID917547 KRW917533:KRZ917547 LBS917533:LBV917547 LLO917533:LLR917547 LVK917533:LVN917547 MFG917533:MFJ917547 MPC917533:MPF917547 MYY917533:MZB917547 NIU917533:NIX917547 NSQ917533:NST917547 OCM917533:OCP917547 OMI917533:OML917547 OWE917533:OWH917547 PGA917533:PGD917547 PPW917533:PPZ917547 PZS917533:PZV917547 QJO917533:QJR917547 QTK917533:QTN917547 RDG917533:RDJ917547 RNC917533:RNF917547 RWY917533:RXB917547 SGU917533:SGX917547 SQQ917533:SQT917547 TAM917533:TAP917547 TKI917533:TKL917547 TUE917533:TUH917547 UEA917533:UED917547 UNW917533:UNZ917547 UXS917533:UXV917547 VHO917533:VHR917547 VRK917533:VRN917547 WBG917533:WBJ917547 WLC917533:WLF917547 WUY917533:WVB917547 J983069:M983083 IM983069:IP983083 SI983069:SL983083 ACE983069:ACH983083 AMA983069:AMD983083 AVW983069:AVZ983083 BFS983069:BFV983083 BPO983069:BPR983083 BZK983069:BZN983083 CJG983069:CJJ983083 CTC983069:CTF983083 DCY983069:DDB983083 DMU983069:DMX983083 DWQ983069:DWT983083 EGM983069:EGP983083 EQI983069:EQL983083 FAE983069:FAH983083 FKA983069:FKD983083 FTW983069:FTZ983083 GDS983069:GDV983083 GNO983069:GNR983083 GXK983069:GXN983083 HHG983069:HHJ983083 HRC983069:HRF983083 IAY983069:IBB983083 IKU983069:IKX983083 IUQ983069:IUT983083 JEM983069:JEP983083 JOI983069:JOL983083 JYE983069:JYH983083 KIA983069:KID983083 KRW983069:KRZ983083 LBS983069:LBV983083 LLO983069:LLR983083 LVK983069:LVN983083 MFG983069:MFJ983083 MPC983069:MPF983083 MYY983069:MZB983083 NIU983069:NIX983083 NSQ983069:NST983083 OCM983069:OCP983083 OMI983069:OML983083 OWE983069:OWH983083 PGA983069:PGD983083 PPW983069:PPZ983083 PZS983069:PZV983083 QJO983069:QJR983083 QTK983069:QTN983083 RDG983069:RDJ983083 RNC983069:RNF983083 RWY983069:RXB983083 SGU983069:SGX983083 SQQ983069:SQT983083 TAM983069:TAP983083 TKI983069:TKL983083 TUE983069:TUH983083 UEA983069:UED983083 UNW983069:UNZ983083 UXS983069:UXV983083 VHO983069:VHR983083 VRK983069:VRN983083 WBG983069:WBJ983083 WLC983069:WLF983083 WUY983069:WVB983083 V10:W10 IY10:IZ10 SU10:SV10 ACQ10:ACR10 AMM10:AMN10 AWI10:AWJ10 BGE10:BGF10 BQA10:BQB10 BZW10:BZX10 CJS10:CJT10 CTO10:CTP10 DDK10:DDL10 DNG10:DNH10 DXC10:DXD10 EGY10:EGZ10 EQU10:EQV10 FAQ10:FAR10 FKM10:FKN10 FUI10:FUJ10 GEE10:GEF10 GOA10:GOB10 GXW10:GXX10 HHS10:HHT10 HRO10:HRP10 IBK10:IBL10 ILG10:ILH10 IVC10:IVD10 JEY10:JEZ10 JOU10:JOV10 JYQ10:JYR10 KIM10:KIN10 KSI10:KSJ10 LCE10:LCF10 LMA10:LMB10 LVW10:LVX10 MFS10:MFT10 MPO10:MPP10 MZK10:MZL10 NJG10:NJH10 NTC10:NTD10 OCY10:OCZ10 OMU10:OMV10 OWQ10:OWR10 PGM10:PGN10 PQI10:PQJ10 QAE10:QAF10 QKA10:QKB10 QTW10:QTX10 RDS10:RDT10 RNO10:RNP10 RXK10:RXL10 SHG10:SHH10 SRC10:SRD10 TAY10:TAZ10 TKU10:TKV10 TUQ10:TUR10 UEM10:UEN10 UOI10:UOJ10 UYE10:UYF10 VIA10:VIB10 VRW10:VRX10 WBS10:WBT10 WLO10:WLP10 WVK10:WVL10 V65532:W65532 IY65532:IZ65532 SU65532:SV65532 ACQ65532:ACR65532 AMM65532:AMN65532 AWI65532:AWJ65532 BGE65532:BGF65532 BQA65532:BQB65532 BZW65532:BZX65532 CJS65532:CJT65532 CTO65532:CTP65532 DDK65532:DDL65532 DNG65532:DNH65532 DXC65532:DXD65532 EGY65532:EGZ65532 EQU65532:EQV65532 FAQ65532:FAR65532 FKM65532:FKN65532 FUI65532:FUJ65532 GEE65532:GEF65532 GOA65532:GOB65532 GXW65532:GXX65532 HHS65532:HHT65532 HRO65532:HRP65532 IBK65532:IBL65532 ILG65532:ILH65532 IVC65532:IVD65532 JEY65532:JEZ65532 JOU65532:JOV65532 JYQ65532:JYR65532 KIM65532:KIN65532 KSI65532:KSJ65532 LCE65532:LCF65532 LMA65532:LMB65532 LVW65532:LVX65532 MFS65532:MFT65532 MPO65532:MPP65532 MZK65532:MZL65532 NJG65532:NJH65532 NTC65532:NTD65532 OCY65532:OCZ65532 OMU65532:OMV65532 OWQ65532:OWR65532 PGM65532:PGN65532 PQI65532:PQJ65532 QAE65532:QAF65532 QKA65532:QKB65532 QTW65532:QTX65532 RDS65532:RDT65532 RNO65532:RNP65532 RXK65532:RXL65532 SHG65532:SHH65532 SRC65532:SRD65532 TAY65532:TAZ65532 TKU65532:TKV65532 TUQ65532:TUR65532 UEM65532:UEN65532 UOI65532:UOJ65532 UYE65532:UYF65532 VIA65532:VIB65532 VRW65532:VRX65532 WBS65532:WBT65532 WLO65532:WLP65532 WVK65532:WVL65532 V131068:W131068 IY131068:IZ131068 SU131068:SV131068 ACQ131068:ACR131068 AMM131068:AMN131068 AWI131068:AWJ131068 BGE131068:BGF131068 BQA131068:BQB131068 BZW131068:BZX131068 CJS131068:CJT131068 CTO131068:CTP131068 DDK131068:DDL131068 DNG131068:DNH131068 DXC131068:DXD131068 EGY131068:EGZ131068 EQU131068:EQV131068 FAQ131068:FAR131068 FKM131068:FKN131068 FUI131068:FUJ131068 GEE131068:GEF131068 GOA131068:GOB131068 GXW131068:GXX131068 HHS131068:HHT131068 HRO131068:HRP131068 IBK131068:IBL131068 ILG131068:ILH131068 IVC131068:IVD131068 JEY131068:JEZ131068 JOU131068:JOV131068 JYQ131068:JYR131068 KIM131068:KIN131068 KSI131068:KSJ131068 LCE131068:LCF131068 LMA131068:LMB131068 LVW131068:LVX131068 MFS131068:MFT131068 MPO131068:MPP131068 MZK131068:MZL131068 NJG131068:NJH131068 NTC131068:NTD131068 OCY131068:OCZ131068 OMU131068:OMV131068 OWQ131068:OWR131068 PGM131068:PGN131068 PQI131068:PQJ131068 QAE131068:QAF131068 QKA131068:QKB131068 QTW131068:QTX131068 RDS131068:RDT131068 RNO131068:RNP131068 RXK131068:RXL131068 SHG131068:SHH131068 SRC131068:SRD131068 TAY131068:TAZ131068 TKU131068:TKV131068 TUQ131068:TUR131068 UEM131068:UEN131068 UOI131068:UOJ131068 UYE131068:UYF131068 VIA131068:VIB131068 VRW131068:VRX131068 WBS131068:WBT131068 WLO131068:WLP131068 WVK131068:WVL131068 V196604:W196604 IY196604:IZ196604 SU196604:SV196604 ACQ196604:ACR196604 AMM196604:AMN196604 AWI196604:AWJ196604 BGE196604:BGF196604 BQA196604:BQB196604 BZW196604:BZX196604 CJS196604:CJT196604 CTO196604:CTP196604 DDK196604:DDL196604 DNG196604:DNH196604 DXC196604:DXD196604 EGY196604:EGZ196604 EQU196604:EQV196604 FAQ196604:FAR196604 FKM196604:FKN196604 FUI196604:FUJ196604 GEE196604:GEF196604 GOA196604:GOB196604 GXW196604:GXX196604 HHS196604:HHT196604 HRO196604:HRP196604 IBK196604:IBL196604 ILG196604:ILH196604 IVC196604:IVD196604 JEY196604:JEZ196604 JOU196604:JOV196604 JYQ196604:JYR196604 KIM196604:KIN196604 KSI196604:KSJ196604 LCE196604:LCF196604 LMA196604:LMB196604 LVW196604:LVX196604 MFS196604:MFT196604 MPO196604:MPP196604 MZK196604:MZL196604 NJG196604:NJH196604 NTC196604:NTD196604 OCY196604:OCZ196604 OMU196604:OMV196604 OWQ196604:OWR196604 PGM196604:PGN196604 PQI196604:PQJ196604 QAE196604:QAF196604 QKA196604:QKB196604 QTW196604:QTX196604 RDS196604:RDT196604 RNO196604:RNP196604 RXK196604:RXL196604 SHG196604:SHH196604 SRC196604:SRD196604 TAY196604:TAZ196604 TKU196604:TKV196604 TUQ196604:TUR196604 UEM196604:UEN196604 UOI196604:UOJ196604 UYE196604:UYF196604 VIA196604:VIB196604 VRW196604:VRX196604 WBS196604:WBT196604 WLO196604:WLP196604 WVK196604:WVL196604 V262140:W262140 IY262140:IZ262140 SU262140:SV262140 ACQ262140:ACR262140 AMM262140:AMN262140 AWI262140:AWJ262140 BGE262140:BGF262140 BQA262140:BQB262140 BZW262140:BZX262140 CJS262140:CJT262140 CTO262140:CTP262140 DDK262140:DDL262140 DNG262140:DNH262140 DXC262140:DXD262140 EGY262140:EGZ262140 EQU262140:EQV262140 FAQ262140:FAR262140 FKM262140:FKN262140 FUI262140:FUJ262140 GEE262140:GEF262140 GOA262140:GOB262140 GXW262140:GXX262140 HHS262140:HHT262140 HRO262140:HRP262140 IBK262140:IBL262140 ILG262140:ILH262140 IVC262140:IVD262140 JEY262140:JEZ262140 JOU262140:JOV262140 JYQ262140:JYR262140 KIM262140:KIN262140 KSI262140:KSJ262140 LCE262140:LCF262140 LMA262140:LMB262140 LVW262140:LVX262140 MFS262140:MFT262140 MPO262140:MPP262140 MZK262140:MZL262140 NJG262140:NJH262140 NTC262140:NTD262140 OCY262140:OCZ262140 OMU262140:OMV262140 OWQ262140:OWR262140 PGM262140:PGN262140 PQI262140:PQJ262140 QAE262140:QAF262140 QKA262140:QKB262140 QTW262140:QTX262140 RDS262140:RDT262140 RNO262140:RNP262140 RXK262140:RXL262140 SHG262140:SHH262140 SRC262140:SRD262140 TAY262140:TAZ262140 TKU262140:TKV262140 TUQ262140:TUR262140 UEM262140:UEN262140 UOI262140:UOJ262140 UYE262140:UYF262140 VIA262140:VIB262140 VRW262140:VRX262140 WBS262140:WBT262140 WLO262140:WLP262140 WVK262140:WVL262140 V327676:W327676 IY327676:IZ327676 SU327676:SV327676 ACQ327676:ACR327676 AMM327676:AMN327676 AWI327676:AWJ327676 BGE327676:BGF327676 BQA327676:BQB327676 BZW327676:BZX327676 CJS327676:CJT327676 CTO327676:CTP327676 DDK327676:DDL327676 DNG327676:DNH327676 DXC327676:DXD327676 EGY327676:EGZ327676 EQU327676:EQV327676 FAQ327676:FAR327676 FKM327676:FKN327676 FUI327676:FUJ327676 GEE327676:GEF327676 GOA327676:GOB327676 GXW327676:GXX327676 HHS327676:HHT327676 HRO327676:HRP327676 IBK327676:IBL327676 ILG327676:ILH327676 IVC327676:IVD327676 JEY327676:JEZ327676 JOU327676:JOV327676 JYQ327676:JYR327676 KIM327676:KIN327676 KSI327676:KSJ327676 LCE327676:LCF327676 LMA327676:LMB327676 LVW327676:LVX327676 MFS327676:MFT327676 MPO327676:MPP327676 MZK327676:MZL327676 NJG327676:NJH327676 NTC327676:NTD327676 OCY327676:OCZ327676 OMU327676:OMV327676 OWQ327676:OWR327676 PGM327676:PGN327676 PQI327676:PQJ327676 QAE327676:QAF327676 QKA327676:QKB327676 QTW327676:QTX327676 RDS327676:RDT327676 RNO327676:RNP327676 RXK327676:RXL327676 SHG327676:SHH327676 SRC327676:SRD327676 TAY327676:TAZ327676 TKU327676:TKV327676 TUQ327676:TUR327676 UEM327676:UEN327676 UOI327676:UOJ327676 UYE327676:UYF327676 VIA327676:VIB327676 VRW327676:VRX327676 WBS327676:WBT327676 WLO327676:WLP327676 WVK327676:WVL327676 V393212:W393212 IY393212:IZ393212 SU393212:SV393212 ACQ393212:ACR393212 AMM393212:AMN393212 AWI393212:AWJ393212 BGE393212:BGF393212 BQA393212:BQB393212 BZW393212:BZX393212 CJS393212:CJT393212 CTO393212:CTP393212 DDK393212:DDL393212 DNG393212:DNH393212 DXC393212:DXD393212 EGY393212:EGZ393212 EQU393212:EQV393212 FAQ393212:FAR393212 FKM393212:FKN393212 FUI393212:FUJ393212 GEE393212:GEF393212 GOA393212:GOB393212 GXW393212:GXX393212 HHS393212:HHT393212 HRO393212:HRP393212 IBK393212:IBL393212 ILG393212:ILH393212 IVC393212:IVD393212 JEY393212:JEZ393212 JOU393212:JOV393212 JYQ393212:JYR393212 KIM393212:KIN393212 KSI393212:KSJ393212 LCE393212:LCF393212 LMA393212:LMB393212 LVW393212:LVX393212 MFS393212:MFT393212 MPO393212:MPP393212 MZK393212:MZL393212 NJG393212:NJH393212 NTC393212:NTD393212 OCY393212:OCZ393212 OMU393212:OMV393212 OWQ393212:OWR393212 PGM393212:PGN393212 PQI393212:PQJ393212 QAE393212:QAF393212 QKA393212:QKB393212 QTW393212:QTX393212 RDS393212:RDT393212 RNO393212:RNP393212 RXK393212:RXL393212 SHG393212:SHH393212 SRC393212:SRD393212 TAY393212:TAZ393212 TKU393212:TKV393212 TUQ393212:TUR393212 UEM393212:UEN393212 UOI393212:UOJ393212 UYE393212:UYF393212 VIA393212:VIB393212 VRW393212:VRX393212 WBS393212:WBT393212 WLO393212:WLP393212 WVK393212:WVL393212 V458748:W458748 IY458748:IZ458748 SU458748:SV458748 ACQ458748:ACR458748 AMM458748:AMN458748 AWI458748:AWJ458748 BGE458748:BGF458748 BQA458748:BQB458748 BZW458748:BZX458748 CJS458748:CJT458748 CTO458748:CTP458748 DDK458748:DDL458748 DNG458748:DNH458748 DXC458748:DXD458748 EGY458748:EGZ458748 EQU458748:EQV458748 FAQ458748:FAR458748 FKM458748:FKN458748 FUI458748:FUJ458748 GEE458748:GEF458748 GOA458748:GOB458748 GXW458748:GXX458748 HHS458748:HHT458748 HRO458748:HRP458748 IBK458748:IBL458748 ILG458748:ILH458748 IVC458748:IVD458748 JEY458748:JEZ458748 JOU458748:JOV458748 JYQ458748:JYR458748 KIM458748:KIN458748 KSI458748:KSJ458748 LCE458748:LCF458748 LMA458748:LMB458748 LVW458748:LVX458748 MFS458748:MFT458748 MPO458748:MPP458748 MZK458748:MZL458748 NJG458748:NJH458748 NTC458748:NTD458748 OCY458748:OCZ458748 OMU458748:OMV458748 OWQ458748:OWR458748 PGM458748:PGN458748 PQI458748:PQJ458748 QAE458748:QAF458748 QKA458748:QKB458748 QTW458748:QTX458748 RDS458748:RDT458748 RNO458748:RNP458748 RXK458748:RXL458748 SHG458748:SHH458748 SRC458748:SRD458748 TAY458748:TAZ458748 TKU458748:TKV458748 TUQ458748:TUR458748 UEM458748:UEN458748 UOI458748:UOJ458748 UYE458748:UYF458748 VIA458748:VIB458748 VRW458748:VRX458748 WBS458748:WBT458748 WLO458748:WLP458748 WVK458748:WVL458748 V524284:W524284 IY524284:IZ524284 SU524284:SV524284 ACQ524284:ACR524284 AMM524284:AMN524284 AWI524284:AWJ524284 BGE524284:BGF524284 BQA524284:BQB524284 BZW524284:BZX524284 CJS524284:CJT524284 CTO524284:CTP524284 DDK524284:DDL524284 DNG524284:DNH524284 DXC524284:DXD524284 EGY524284:EGZ524284 EQU524284:EQV524284 FAQ524284:FAR524284 FKM524284:FKN524284 FUI524284:FUJ524284 GEE524284:GEF524284 GOA524284:GOB524284 GXW524284:GXX524284 HHS524284:HHT524284 HRO524284:HRP524284 IBK524284:IBL524284 ILG524284:ILH524284 IVC524284:IVD524284 JEY524284:JEZ524284 JOU524284:JOV524284 JYQ524284:JYR524284 KIM524284:KIN524284 KSI524284:KSJ524284 LCE524284:LCF524284 LMA524284:LMB524284 LVW524284:LVX524284 MFS524284:MFT524284 MPO524284:MPP524284 MZK524284:MZL524284 NJG524284:NJH524284 NTC524284:NTD524284 OCY524284:OCZ524284 OMU524284:OMV524284 OWQ524284:OWR524284 PGM524284:PGN524284 PQI524284:PQJ524284 QAE524284:QAF524284 QKA524284:QKB524284 QTW524284:QTX524284 RDS524284:RDT524284 RNO524284:RNP524284 RXK524284:RXL524284 SHG524284:SHH524284 SRC524284:SRD524284 TAY524284:TAZ524284 TKU524284:TKV524284 TUQ524284:TUR524284 UEM524284:UEN524284 UOI524284:UOJ524284 UYE524284:UYF524284 VIA524284:VIB524284 VRW524284:VRX524284 WBS524284:WBT524284 WLO524284:WLP524284 WVK524284:WVL524284 V589820:W589820 IY589820:IZ589820 SU589820:SV589820 ACQ589820:ACR589820 AMM589820:AMN589820 AWI589820:AWJ589820 BGE589820:BGF589820 BQA589820:BQB589820 BZW589820:BZX589820 CJS589820:CJT589820 CTO589820:CTP589820 DDK589820:DDL589820 DNG589820:DNH589820 DXC589820:DXD589820 EGY589820:EGZ589820 EQU589820:EQV589820 FAQ589820:FAR589820 FKM589820:FKN589820 FUI589820:FUJ589820 GEE589820:GEF589820 GOA589820:GOB589820 GXW589820:GXX589820 HHS589820:HHT589820 HRO589820:HRP589820 IBK589820:IBL589820 ILG589820:ILH589820 IVC589820:IVD589820 JEY589820:JEZ589820 JOU589820:JOV589820 JYQ589820:JYR589820 KIM589820:KIN589820 KSI589820:KSJ589820 LCE589820:LCF589820 LMA589820:LMB589820 LVW589820:LVX589820 MFS589820:MFT589820 MPO589820:MPP589820 MZK589820:MZL589820 NJG589820:NJH589820 NTC589820:NTD589820 OCY589820:OCZ589820 OMU589820:OMV589820 OWQ589820:OWR589820 PGM589820:PGN589820 PQI589820:PQJ589820 QAE589820:QAF589820 QKA589820:QKB589820 QTW589820:QTX589820 RDS589820:RDT589820 RNO589820:RNP589820 RXK589820:RXL589820 SHG589820:SHH589820 SRC589820:SRD589820 TAY589820:TAZ589820 TKU589820:TKV589820 TUQ589820:TUR589820 UEM589820:UEN589820 UOI589820:UOJ589820 UYE589820:UYF589820 VIA589820:VIB589820 VRW589820:VRX589820 WBS589820:WBT589820 WLO589820:WLP589820 WVK589820:WVL589820 V655356:W655356 IY655356:IZ655356 SU655356:SV655356 ACQ655356:ACR655356 AMM655356:AMN655356 AWI655356:AWJ655356 BGE655356:BGF655356 BQA655356:BQB655356 BZW655356:BZX655356 CJS655356:CJT655356 CTO655356:CTP655356 DDK655356:DDL655356 DNG655356:DNH655356 DXC655356:DXD655356 EGY655356:EGZ655356 EQU655356:EQV655356 FAQ655356:FAR655356 FKM655356:FKN655356 FUI655356:FUJ655356 GEE655356:GEF655356 GOA655356:GOB655356 GXW655356:GXX655356 HHS655356:HHT655356 HRO655356:HRP655356 IBK655356:IBL655356 ILG655356:ILH655356 IVC655356:IVD655356 JEY655356:JEZ655356 JOU655356:JOV655356 JYQ655356:JYR655356 KIM655356:KIN655356 KSI655356:KSJ655356 LCE655356:LCF655356 LMA655356:LMB655356 LVW655356:LVX655356 MFS655356:MFT655356 MPO655356:MPP655356 MZK655356:MZL655356 NJG655356:NJH655356 NTC655356:NTD655356 OCY655356:OCZ655356 OMU655356:OMV655356 OWQ655356:OWR655356 PGM655356:PGN655356 PQI655356:PQJ655356 QAE655356:QAF655356 QKA655356:QKB655356 QTW655356:QTX655356 RDS655356:RDT655356 RNO655356:RNP655356 RXK655356:RXL655356 SHG655356:SHH655356 SRC655356:SRD655356 TAY655356:TAZ655356 TKU655356:TKV655356 TUQ655356:TUR655356 UEM655356:UEN655356 UOI655356:UOJ655356 UYE655356:UYF655356 VIA655356:VIB655356 VRW655356:VRX655356 WBS655356:WBT655356 WLO655356:WLP655356 WVK655356:WVL655356 V720892:W720892 IY720892:IZ720892 SU720892:SV720892 ACQ720892:ACR720892 AMM720892:AMN720892 AWI720892:AWJ720892 BGE720892:BGF720892 BQA720892:BQB720892 BZW720892:BZX720892 CJS720892:CJT720892 CTO720892:CTP720892 DDK720892:DDL720892 DNG720892:DNH720892 DXC720892:DXD720892 EGY720892:EGZ720892 EQU720892:EQV720892 FAQ720892:FAR720892 FKM720892:FKN720892 FUI720892:FUJ720892 GEE720892:GEF720892 GOA720892:GOB720892 GXW720892:GXX720892 HHS720892:HHT720892 HRO720892:HRP720892 IBK720892:IBL720892 ILG720892:ILH720892 IVC720892:IVD720892 JEY720892:JEZ720892 JOU720892:JOV720892 JYQ720892:JYR720892 KIM720892:KIN720892 KSI720892:KSJ720892 LCE720892:LCF720892 LMA720892:LMB720892 LVW720892:LVX720892 MFS720892:MFT720892 MPO720892:MPP720892 MZK720892:MZL720892 NJG720892:NJH720892 NTC720892:NTD720892 OCY720892:OCZ720892 OMU720892:OMV720892 OWQ720892:OWR720892 PGM720892:PGN720892 PQI720892:PQJ720892 QAE720892:QAF720892 QKA720892:QKB720892 QTW720892:QTX720892 RDS720892:RDT720892 RNO720892:RNP720892 RXK720892:RXL720892 SHG720892:SHH720892 SRC720892:SRD720892 TAY720892:TAZ720892 TKU720892:TKV720892 TUQ720892:TUR720892 UEM720892:UEN720892 UOI720892:UOJ720892 UYE720892:UYF720892 VIA720892:VIB720892 VRW720892:VRX720892 WBS720892:WBT720892 WLO720892:WLP720892 WVK720892:WVL720892 V786428:W786428 IY786428:IZ786428 SU786428:SV786428 ACQ786428:ACR786428 AMM786428:AMN786428 AWI786428:AWJ786428 BGE786428:BGF786428 BQA786428:BQB786428 BZW786428:BZX786428 CJS786428:CJT786428 CTO786428:CTP786428 DDK786428:DDL786428 DNG786428:DNH786428 DXC786428:DXD786428 EGY786428:EGZ786428 EQU786428:EQV786428 FAQ786428:FAR786428 FKM786428:FKN786428 FUI786428:FUJ786428 GEE786428:GEF786428 GOA786428:GOB786428 GXW786428:GXX786428 HHS786428:HHT786428 HRO786428:HRP786428 IBK786428:IBL786428 ILG786428:ILH786428 IVC786428:IVD786428 JEY786428:JEZ786428 JOU786428:JOV786428 JYQ786428:JYR786428 KIM786428:KIN786428 KSI786428:KSJ786428 LCE786428:LCF786428 LMA786428:LMB786428 LVW786428:LVX786428 MFS786428:MFT786428 MPO786428:MPP786428 MZK786428:MZL786428 NJG786428:NJH786428 NTC786428:NTD786428 OCY786428:OCZ786428 OMU786428:OMV786428 OWQ786428:OWR786428 PGM786428:PGN786428 PQI786428:PQJ786428 QAE786428:QAF786428 QKA786428:QKB786428 QTW786428:QTX786428 RDS786428:RDT786428 RNO786428:RNP786428 RXK786428:RXL786428 SHG786428:SHH786428 SRC786428:SRD786428 TAY786428:TAZ786428 TKU786428:TKV786428 TUQ786428:TUR786428 UEM786428:UEN786428 UOI786428:UOJ786428 UYE786428:UYF786428 VIA786428:VIB786428 VRW786428:VRX786428 WBS786428:WBT786428 WLO786428:WLP786428 WVK786428:WVL786428 V851964:W851964 IY851964:IZ851964 SU851964:SV851964 ACQ851964:ACR851964 AMM851964:AMN851964 AWI851964:AWJ851964 BGE851964:BGF851964 BQA851964:BQB851964 BZW851964:BZX851964 CJS851964:CJT851964 CTO851964:CTP851964 DDK851964:DDL851964 DNG851964:DNH851964 DXC851964:DXD851964 EGY851964:EGZ851964 EQU851964:EQV851964 FAQ851964:FAR851964 FKM851964:FKN851964 FUI851964:FUJ851964 GEE851964:GEF851964 GOA851964:GOB851964 GXW851964:GXX851964 HHS851964:HHT851964 HRO851964:HRP851964 IBK851964:IBL851964 ILG851964:ILH851964 IVC851964:IVD851964 JEY851964:JEZ851964 JOU851964:JOV851964 JYQ851964:JYR851964 KIM851964:KIN851964 KSI851964:KSJ851964 LCE851964:LCF851964 LMA851964:LMB851964 LVW851964:LVX851964 MFS851964:MFT851964 MPO851964:MPP851964 MZK851964:MZL851964 NJG851964:NJH851964 NTC851964:NTD851964 OCY851964:OCZ851964 OMU851964:OMV851964 OWQ851964:OWR851964 PGM851964:PGN851964 PQI851964:PQJ851964 QAE851964:QAF851964 QKA851964:QKB851964 QTW851964:QTX851964 RDS851964:RDT851964 RNO851964:RNP851964 RXK851964:RXL851964 SHG851964:SHH851964 SRC851964:SRD851964 TAY851964:TAZ851964 TKU851964:TKV851964 TUQ851964:TUR851964 UEM851964:UEN851964 UOI851964:UOJ851964 UYE851964:UYF851964 VIA851964:VIB851964 VRW851964:VRX851964 WBS851964:WBT851964 WLO851964:WLP851964 WVK851964:WVL851964 V917500:W917500 IY917500:IZ917500 SU917500:SV917500 ACQ917500:ACR917500 AMM917500:AMN917500 AWI917500:AWJ917500 BGE917500:BGF917500 BQA917500:BQB917500 BZW917500:BZX917500 CJS917500:CJT917500 CTO917500:CTP917500 DDK917500:DDL917500 DNG917500:DNH917500 DXC917500:DXD917500 EGY917500:EGZ917500 EQU917500:EQV917500 FAQ917500:FAR917500 FKM917500:FKN917500 FUI917500:FUJ917500 GEE917500:GEF917500 GOA917500:GOB917500 GXW917500:GXX917500 HHS917500:HHT917500 HRO917500:HRP917500 IBK917500:IBL917500 ILG917500:ILH917500 IVC917500:IVD917500 JEY917500:JEZ917500 JOU917500:JOV917500 JYQ917500:JYR917500 KIM917500:KIN917500 KSI917500:KSJ917500 LCE917500:LCF917500 LMA917500:LMB917500 LVW917500:LVX917500 MFS917500:MFT917500 MPO917500:MPP917500 MZK917500:MZL917500 NJG917500:NJH917500 NTC917500:NTD917500 OCY917500:OCZ917500 OMU917500:OMV917500 OWQ917500:OWR917500 PGM917500:PGN917500 PQI917500:PQJ917500 QAE917500:QAF917500 QKA917500:QKB917500 QTW917500:QTX917500 RDS917500:RDT917500 RNO917500:RNP917500 RXK917500:RXL917500 SHG917500:SHH917500 SRC917500:SRD917500 TAY917500:TAZ917500 TKU917500:TKV917500 TUQ917500:TUR917500 UEM917500:UEN917500 UOI917500:UOJ917500 UYE917500:UYF917500 VIA917500:VIB917500 VRW917500:VRX917500 WBS917500:WBT917500 WLO917500:WLP917500 WVK917500:WVL917500 V983036:W983036 IY983036:IZ983036 SU983036:SV983036 ACQ983036:ACR983036 AMM983036:AMN983036 AWI983036:AWJ983036 BGE983036:BGF983036 BQA983036:BQB983036 BZW983036:BZX983036 CJS983036:CJT983036 CTO983036:CTP983036 DDK983036:DDL983036 DNG983036:DNH983036 DXC983036:DXD983036 EGY983036:EGZ983036 EQU983036:EQV983036 FAQ983036:FAR983036 FKM983036:FKN983036 FUI983036:FUJ983036 GEE983036:GEF983036 GOA983036:GOB983036 GXW983036:GXX983036 HHS983036:HHT983036 HRO983036:HRP983036 IBK983036:IBL983036 ILG983036:ILH983036 IVC983036:IVD983036 JEY983036:JEZ983036 JOU983036:JOV983036 JYQ983036:JYR983036 KIM983036:KIN983036 KSI983036:KSJ983036 LCE983036:LCF983036 LMA983036:LMB983036 LVW983036:LVX983036 MFS983036:MFT983036 MPO983036:MPP983036 MZK983036:MZL983036 NJG983036:NJH983036 NTC983036:NTD983036 OCY983036:OCZ983036 OMU983036:OMV983036 OWQ983036:OWR983036 PGM983036:PGN983036 PQI983036:PQJ983036 QAE983036:QAF983036 QKA983036:QKB983036 QTW983036:QTX983036 RDS983036:RDT983036 RNO983036:RNP983036 RXK983036:RXL983036 SHG983036:SHH983036 SRC983036:SRD983036 TAY983036:TAZ983036 TKU983036:TKV983036 TUQ983036:TUR983036 UEM983036:UEN983036 UOI983036:UOJ983036 UYE983036:UYF983036 VIA983036:VIB983036 VRW983036:VRX983036 WBS983036:WBT983036 WLO983036:WLP983036 WVK983036:WVL983036 TBA983049:TBO983049 IR43 SN43 ACJ43 AMF43 AWB43 BFX43 BPT43 BZP43 CJL43 CTH43 DDD43 DMZ43 DWV43 EGR43 EQN43 FAJ43 FKF43 FUB43 GDX43 GNT43 GXP43 HHL43 HRH43 IBD43 IKZ43 IUV43 JER43 JON43 JYJ43 KIF43 KSB43 LBX43 LLT43 LVP43 MFL43 MPH43 MZD43 NIZ43 NSV43 OCR43 OMN43 OWJ43 PGF43 PQB43 PZX43 QJT43 QTP43 RDL43 RNH43 RXD43 SGZ43 SQV43 TAR43 TKN43 TUJ43 UEF43 UOB43 UXX43 VHT43 VRP43 WBL43 WLH43 WVD43 O65574 IR65574 SN65574 ACJ65574 AMF65574 AWB65574 BFX65574 BPT65574 BZP65574 CJL65574 CTH65574 DDD65574 DMZ65574 DWV65574 EGR65574 EQN65574 FAJ65574 FKF65574 FUB65574 GDX65574 GNT65574 GXP65574 HHL65574 HRH65574 IBD65574 IKZ65574 IUV65574 JER65574 JON65574 JYJ65574 KIF65574 KSB65574 LBX65574 LLT65574 LVP65574 MFL65574 MPH65574 MZD65574 NIZ65574 NSV65574 OCR65574 OMN65574 OWJ65574 PGF65574 PQB65574 PZX65574 QJT65574 QTP65574 RDL65574 RNH65574 RXD65574 SGZ65574 SQV65574 TAR65574 TKN65574 TUJ65574 UEF65574 UOB65574 UXX65574 VHT65574 VRP65574 WBL65574 WLH65574 WVD65574 O131110 IR131110 SN131110 ACJ131110 AMF131110 AWB131110 BFX131110 BPT131110 BZP131110 CJL131110 CTH131110 DDD131110 DMZ131110 DWV131110 EGR131110 EQN131110 FAJ131110 FKF131110 FUB131110 GDX131110 GNT131110 GXP131110 HHL131110 HRH131110 IBD131110 IKZ131110 IUV131110 JER131110 JON131110 JYJ131110 KIF131110 KSB131110 LBX131110 LLT131110 LVP131110 MFL131110 MPH131110 MZD131110 NIZ131110 NSV131110 OCR131110 OMN131110 OWJ131110 PGF131110 PQB131110 PZX131110 QJT131110 QTP131110 RDL131110 RNH131110 RXD131110 SGZ131110 SQV131110 TAR131110 TKN131110 TUJ131110 UEF131110 UOB131110 UXX131110 VHT131110 VRP131110 WBL131110 WLH131110 WVD131110 O196646 IR196646 SN196646 ACJ196646 AMF196646 AWB196646 BFX196646 BPT196646 BZP196646 CJL196646 CTH196646 DDD196646 DMZ196646 DWV196646 EGR196646 EQN196646 FAJ196646 FKF196646 FUB196646 GDX196646 GNT196646 GXP196646 HHL196646 HRH196646 IBD196646 IKZ196646 IUV196646 JER196646 JON196646 JYJ196646 KIF196646 KSB196646 LBX196646 LLT196646 LVP196646 MFL196646 MPH196646 MZD196646 NIZ196646 NSV196646 OCR196646 OMN196646 OWJ196646 PGF196646 PQB196646 PZX196646 QJT196646 QTP196646 RDL196646 RNH196646 RXD196646 SGZ196646 SQV196646 TAR196646 TKN196646 TUJ196646 UEF196646 UOB196646 UXX196646 VHT196646 VRP196646 WBL196646 WLH196646 WVD196646 O262182 IR262182 SN262182 ACJ262182 AMF262182 AWB262182 BFX262182 BPT262182 BZP262182 CJL262182 CTH262182 DDD262182 DMZ262182 DWV262182 EGR262182 EQN262182 FAJ262182 FKF262182 FUB262182 GDX262182 GNT262182 GXP262182 HHL262182 HRH262182 IBD262182 IKZ262182 IUV262182 JER262182 JON262182 JYJ262182 KIF262182 KSB262182 LBX262182 LLT262182 LVP262182 MFL262182 MPH262182 MZD262182 NIZ262182 NSV262182 OCR262182 OMN262182 OWJ262182 PGF262182 PQB262182 PZX262182 QJT262182 QTP262182 RDL262182 RNH262182 RXD262182 SGZ262182 SQV262182 TAR262182 TKN262182 TUJ262182 UEF262182 UOB262182 UXX262182 VHT262182 VRP262182 WBL262182 WLH262182 WVD262182 O327718 IR327718 SN327718 ACJ327718 AMF327718 AWB327718 BFX327718 BPT327718 BZP327718 CJL327718 CTH327718 DDD327718 DMZ327718 DWV327718 EGR327718 EQN327718 FAJ327718 FKF327718 FUB327718 GDX327718 GNT327718 GXP327718 HHL327718 HRH327718 IBD327718 IKZ327718 IUV327718 JER327718 JON327718 JYJ327718 KIF327718 KSB327718 LBX327718 LLT327718 LVP327718 MFL327718 MPH327718 MZD327718 NIZ327718 NSV327718 OCR327718 OMN327718 OWJ327718 PGF327718 PQB327718 PZX327718 QJT327718 QTP327718 RDL327718 RNH327718 RXD327718 SGZ327718 SQV327718 TAR327718 TKN327718 TUJ327718 UEF327718 UOB327718 UXX327718 VHT327718 VRP327718 WBL327718 WLH327718 WVD327718 O393254 IR393254 SN393254 ACJ393254 AMF393254 AWB393254 BFX393254 BPT393254 BZP393254 CJL393254 CTH393254 DDD393254 DMZ393254 DWV393254 EGR393254 EQN393254 FAJ393254 FKF393254 FUB393254 GDX393254 GNT393254 GXP393254 HHL393254 HRH393254 IBD393254 IKZ393254 IUV393254 JER393254 JON393254 JYJ393254 KIF393254 KSB393254 LBX393254 LLT393254 LVP393254 MFL393254 MPH393254 MZD393254 NIZ393254 NSV393254 OCR393254 OMN393254 OWJ393254 PGF393254 PQB393254 PZX393254 QJT393254 QTP393254 RDL393254 RNH393254 RXD393254 SGZ393254 SQV393254 TAR393254 TKN393254 TUJ393254 UEF393254 UOB393254 UXX393254 VHT393254 VRP393254 WBL393254 WLH393254 WVD393254 O458790 IR458790 SN458790 ACJ458790 AMF458790 AWB458790 BFX458790 BPT458790 BZP458790 CJL458790 CTH458790 DDD458790 DMZ458790 DWV458790 EGR458790 EQN458790 FAJ458790 FKF458790 FUB458790 GDX458790 GNT458790 GXP458790 HHL458790 HRH458790 IBD458790 IKZ458790 IUV458790 JER458790 JON458790 JYJ458790 KIF458790 KSB458790 LBX458790 LLT458790 LVP458790 MFL458790 MPH458790 MZD458790 NIZ458790 NSV458790 OCR458790 OMN458790 OWJ458790 PGF458790 PQB458790 PZX458790 QJT458790 QTP458790 RDL458790 RNH458790 RXD458790 SGZ458790 SQV458790 TAR458790 TKN458790 TUJ458790 UEF458790 UOB458790 UXX458790 VHT458790 VRP458790 WBL458790 WLH458790 WVD458790 O524326 IR524326 SN524326 ACJ524326 AMF524326 AWB524326 BFX524326 BPT524326 BZP524326 CJL524326 CTH524326 DDD524326 DMZ524326 DWV524326 EGR524326 EQN524326 FAJ524326 FKF524326 FUB524326 GDX524326 GNT524326 GXP524326 HHL524326 HRH524326 IBD524326 IKZ524326 IUV524326 JER524326 JON524326 JYJ524326 KIF524326 KSB524326 LBX524326 LLT524326 LVP524326 MFL524326 MPH524326 MZD524326 NIZ524326 NSV524326 OCR524326 OMN524326 OWJ524326 PGF524326 PQB524326 PZX524326 QJT524326 QTP524326 RDL524326 RNH524326 RXD524326 SGZ524326 SQV524326 TAR524326 TKN524326 TUJ524326 UEF524326 UOB524326 UXX524326 VHT524326 VRP524326 WBL524326 WLH524326 WVD524326 O589862 IR589862 SN589862 ACJ589862 AMF589862 AWB589862 BFX589862 BPT589862 BZP589862 CJL589862 CTH589862 DDD589862 DMZ589862 DWV589862 EGR589862 EQN589862 FAJ589862 FKF589862 FUB589862 GDX589862 GNT589862 GXP589862 HHL589862 HRH589862 IBD589862 IKZ589862 IUV589862 JER589862 JON589862 JYJ589862 KIF589862 KSB589862 LBX589862 LLT589862 LVP589862 MFL589862 MPH589862 MZD589862 NIZ589862 NSV589862 OCR589862 OMN589862 OWJ589862 PGF589862 PQB589862 PZX589862 QJT589862 QTP589862 RDL589862 RNH589862 RXD589862 SGZ589862 SQV589862 TAR589862 TKN589862 TUJ589862 UEF589862 UOB589862 UXX589862 VHT589862 VRP589862 WBL589862 WLH589862 WVD589862 O655398 IR655398 SN655398 ACJ655398 AMF655398 AWB655398 BFX655398 BPT655398 BZP655398 CJL655398 CTH655398 DDD655398 DMZ655398 DWV655398 EGR655398 EQN655398 FAJ655398 FKF655398 FUB655398 GDX655398 GNT655398 GXP655398 HHL655398 HRH655398 IBD655398 IKZ655398 IUV655398 JER655398 JON655398 JYJ655398 KIF655398 KSB655398 LBX655398 LLT655398 LVP655398 MFL655398 MPH655398 MZD655398 NIZ655398 NSV655398 OCR655398 OMN655398 OWJ655398 PGF655398 PQB655398 PZX655398 QJT655398 QTP655398 RDL655398 RNH655398 RXD655398 SGZ655398 SQV655398 TAR655398 TKN655398 TUJ655398 UEF655398 UOB655398 UXX655398 VHT655398 VRP655398 WBL655398 WLH655398 WVD655398 O720934 IR720934 SN720934 ACJ720934 AMF720934 AWB720934 BFX720934 BPT720934 BZP720934 CJL720934 CTH720934 DDD720934 DMZ720934 DWV720934 EGR720934 EQN720934 FAJ720934 FKF720934 FUB720934 GDX720934 GNT720934 GXP720934 HHL720934 HRH720934 IBD720934 IKZ720934 IUV720934 JER720934 JON720934 JYJ720934 KIF720934 KSB720934 LBX720934 LLT720934 LVP720934 MFL720934 MPH720934 MZD720934 NIZ720934 NSV720934 OCR720934 OMN720934 OWJ720934 PGF720934 PQB720934 PZX720934 QJT720934 QTP720934 RDL720934 RNH720934 RXD720934 SGZ720934 SQV720934 TAR720934 TKN720934 TUJ720934 UEF720934 UOB720934 UXX720934 VHT720934 VRP720934 WBL720934 WLH720934 WVD720934 O786470 IR786470 SN786470 ACJ786470 AMF786470 AWB786470 BFX786470 BPT786470 BZP786470 CJL786470 CTH786470 DDD786470 DMZ786470 DWV786470 EGR786470 EQN786470 FAJ786470 FKF786470 FUB786470 GDX786470 GNT786470 GXP786470 HHL786470 HRH786470 IBD786470 IKZ786470 IUV786470 JER786470 JON786470 JYJ786470 KIF786470 KSB786470 LBX786470 LLT786470 LVP786470 MFL786470 MPH786470 MZD786470 NIZ786470 NSV786470 OCR786470 OMN786470 OWJ786470 PGF786470 PQB786470 PZX786470 QJT786470 QTP786470 RDL786470 RNH786470 RXD786470 SGZ786470 SQV786470 TAR786470 TKN786470 TUJ786470 UEF786470 UOB786470 UXX786470 VHT786470 VRP786470 WBL786470 WLH786470 WVD786470 O852006 IR852006 SN852006 ACJ852006 AMF852006 AWB852006 BFX852006 BPT852006 BZP852006 CJL852006 CTH852006 DDD852006 DMZ852006 DWV852006 EGR852006 EQN852006 FAJ852006 FKF852006 FUB852006 GDX852006 GNT852006 GXP852006 HHL852006 HRH852006 IBD852006 IKZ852006 IUV852006 JER852006 JON852006 JYJ852006 KIF852006 KSB852006 LBX852006 LLT852006 LVP852006 MFL852006 MPH852006 MZD852006 NIZ852006 NSV852006 OCR852006 OMN852006 OWJ852006 PGF852006 PQB852006 PZX852006 QJT852006 QTP852006 RDL852006 RNH852006 RXD852006 SGZ852006 SQV852006 TAR852006 TKN852006 TUJ852006 UEF852006 UOB852006 UXX852006 VHT852006 VRP852006 WBL852006 WLH852006 WVD852006 O917542 IR917542 SN917542 ACJ917542 AMF917542 AWB917542 BFX917542 BPT917542 BZP917542 CJL917542 CTH917542 DDD917542 DMZ917542 DWV917542 EGR917542 EQN917542 FAJ917542 FKF917542 FUB917542 GDX917542 GNT917542 GXP917542 HHL917542 HRH917542 IBD917542 IKZ917542 IUV917542 JER917542 JON917542 JYJ917542 KIF917542 KSB917542 LBX917542 LLT917542 LVP917542 MFL917542 MPH917542 MZD917542 NIZ917542 NSV917542 OCR917542 OMN917542 OWJ917542 PGF917542 PQB917542 PZX917542 QJT917542 QTP917542 RDL917542 RNH917542 RXD917542 SGZ917542 SQV917542 TAR917542 TKN917542 TUJ917542 UEF917542 UOB917542 UXX917542 VHT917542 VRP917542 WBL917542 WLH917542 WVD917542 O983078 IR983078 SN983078 ACJ983078 AMF983078 AWB983078 BFX983078 BPT983078 BZP983078 CJL983078 CTH983078 DDD983078 DMZ983078 DWV983078 EGR983078 EQN983078 FAJ983078 FKF983078 FUB983078 GDX983078 GNT983078 GXP983078 HHL983078 HRH983078 IBD983078 IKZ983078 IUV983078 JER983078 JON983078 JYJ983078 KIF983078 KSB983078 LBX983078 LLT983078 LVP983078 MFL983078 MPH983078 MZD983078 NIZ983078 NSV983078 OCR983078 OMN983078 OWJ983078 PGF983078 PQB983078 PZX983078 QJT983078 QTP983078 RDL983078 RNH983078 RXD983078 SGZ983078 SQV983078 TAR983078 TKN983078 TUJ983078 UEF983078 UOB983078 UXX983078 VHT983078 VRP983078 WBL983078 WLH983078 WVD983078 TKW983049:TLK983049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T65565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T131101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T196637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T262173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T327709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T393245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T458781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T524317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T589853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T655389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T720925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T786461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T851997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T917533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T983069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AD27 JN27:JP29 TJ27:TL29 ADF27:ADH29 ANB27:AND29 AWX27:AWZ29 BGT27:BGV29 BQP27:BQR29 CAL27:CAN29 CKH27:CKJ29 CUD27:CUF29 DDZ27:DEB29 DNV27:DNX29 DXR27:DXT29 EHN27:EHP29 ERJ27:ERL29 FBF27:FBH29 FLB27:FLD29 FUX27:FUZ29 GET27:GEV29 GOP27:GOR29 GYL27:GYN29 HIH27:HIJ29 HSD27:HSF29 IBZ27:ICB29 ILV27:ILX29 IVR27:IVT29 JFN27:JFP29 JPJ27:JPL29 JZF27:JZH29 KJB27:KJD29 KSX27:KSZ29 LCT27:LCV29 LMP27:LMR29 LWL27:LWN29 MGH27:MGJ29 MQD27:MQF29 MZZ27:NAB29 NJV27:NJX29 NTR27:NTT29 ODN27:ODP29 ONJ27:ONL29 OXF27:OXH29 PHB27:PHD29 PQX27:PQZ29 QAT27:QAV29 QKP27:QKR29 QUL27:QUN29 REH27:REJ29 ROD27:ROF29 RXZ27:RYB29 SHV27:SHX29 SRR27:SRT29 TBN27:TBP29 TLJ27:TLL29 TVF27:TVH29 UFB27:UFD29 UOX27:UOZ29 UYT27:UYV29 VIP27:VIR29 VSL27:VSN29 WCH27:WCJ29 WMD27:WMF29 WVZ27:WWB29 AK65558:AM65560 JN65558:JP65560 TJ65558:TL65560 ADF65558:ADH65560 ANB65558:AND65560 AWX65558:AWZ65560 BGT65558:BGV65560 BQP65558:BQR65560 CAL65558:CAN65560 CKH65558:CKJ65560 CUD65558:CUF65560 DDZ65558:DEB65560 DNV65558:DNX65560 DXR65558:DXT65560 EHN65558:EHP65560 ERJ65558:ERL65560 FBF65558:FBH65560 FLB65558:FLD65560 FUX65558:FUZ65560 GET65558:GEV65560 GOP65558:GOR65560 GYL65558:GYN65560 HIH65558:HIJ65560 HSD65558:HSF65560 IBZ65558:ICB65560 ILV65558:ILX65560 IVR65558:IVT65560 JFN65558:JFP65560 JPJ65558:JPL65560 JZF65558:JZH65560 KJB65558:KJD65560 KSX65558:KSZ65560 LCT65558:LCV65560 LMP65558:LMR65560 LWL65558:LWN65560 MGH65558:MGJ65560 MQD65558:MQF65560 MZZ65558:NAB65560 NJV65558:NJX65560 NTR65558:NTT65560 ODN65558:ODP65560 ONJ65558:ONL65560 OXF65558:OXH65560 PHB65558:PHD65560 PQX65558:PQZ65560 QAT65558:QAV65560 QKP65558:QKR65560 QUL65558:QUN65560 REH65558:REJ65560 ROD65558:ROF65560 RXZ65558:RYB65560 SHV65558:SHX65560 SRR65558:SRT65560 TBN65558:TBP65560 TLJ65558:TLL65560 TVF65558:TVH65560 UFB65558:UFD65560 UOX65558:UOZ65560 UYT65558:UYV65560 VIP65558:VIR65560 VSL65558:VSN65560 WCH65558:WCJ65560 WMD65558:WMF65560 WVZ65558:WWB65560 AK131094:AM131096 JN131094:JP131096 TJ131094:TL131096 ADF131094:ADH131096 ANB131094:AND131096 AWX131094:AWZ131096 BGT131094:BGV131096 BQP131094:BQR131096 CAL131094:CAN131096 CKH131094:CKJ131096 CUD131094:CUF131096 DDZ131094:DEB131096 DNV131094:DNX131096 DXR131094:DXT131096 EHN131094:EHP131096 ERJ131094:ERL131096 FBF131094:FBH131096 FLB131094:FLD131096 FUX131094:FUZ131096 GET131094:GEV131096 GOP131094:GOR131096 GYL131094:GYN131096 HIH131094:HIJ131096 HSD131094:HSF131096 IBZ131094:ICB131096 ILV131094:ILX131096 IVR131094:IVT131096 JFN131094:JFP131096 JPJ131094:JPL131096 JZF131094:JZH131096 KJB131094:KJD131096 KSX131094:KSZ131096 LCT131094:LCV131096 LMP131094:LMR131096 LWL131094:LWN131096 MGH131094:MGJ131096 MQD131094:MQF131096 MZZ131094:NAB131096 NJV131094:NJX131096 NTR131094:NTT131096 ODN131094:ODP131096 ONJ131094:ONL131096 OXF131094:OXH131096 PHB131094:PHD131096 PQX131094:PQZ131096 QAT131094:QAV131096 QKP131094:QKR131096 QUL131094:QUN131096 REH131094:REJ131096 ROD131094:ROF131096 RXZ131094:RYB131096 SHV131094:SHX131096 SRR131094:SRT131096 TBN131094:TBP131096 TLJ131094:TLL131096 TVF131094:TVH131096 UFB131094:UFD131096 UOX131094:UOZ131096 UYT131094:UYV131096 VIP131094:VIR131096 VSL131094:VSN131096 WCH131094:WCJ131096 WMD131094:WMF131096 WVZ131094:WWB131096 AK196630:AM196632 JN196630:JP196632 TJ196630:TL196632 ADF196630:ADH196632 ANB196630:AND196632 AWX196630:AWZ196632 BGT196630:BGV196632 BQP196630:BQR196632 CAL196630:CAN196632 CKH196630:CKJ196632 CUD196630:CUF196632 DDZ196630:DEB196632 DNV196630:DNX196632 DXR196630:DXT196632 EHN196630:EHP196632 ERJ196630:ERL196632 FBF196630:FBH196632 FLB196630:FLD196632 FUX196630:FUZ196632 GET196630:GEV196632 GOP196630:GOR196632 GYL196630:GYN196632 HIH196630:HIJ196632 HSD196630:HSF196632 IBZ196630:ICB196632 ILV196630:ILX196632 IVR196630:IVT196632 JFN196630:JFP196632 JPJ196630:JPL196632 JZF196630:JZH196632 KJB196630:KJD196632 KSX196630:KSZ196632 LCT196630:LCV196632 LMP196630:LMR196632 LWL196630:LWN196632 MGH196630:MGJ196632 MQD196630:MQF196632 MZZ196630:NAB196632 NJV196630:NJX196632 NTR196630:NTT196632 ODN196630:ODP196632 ONJ196630:ONL196632 OXF196630:OXH196632 PHB196630:PHD196632 PQX196630:PQZ196632 QAT196630:QAV196632 QKP196630:QKR196632 QUL196630:QUN196632 REH196630:REJ196632 ROD196630:ROF196632 RXZ196630:RYB196632 SHV196630:SHX196632 SRR196630:SRT196632 TBN196630:TBP196632 TLJ196630:TLL196632 TVF196630:TVH196632 UFB196630:UFD196632 UOX196630:UOZ196632 UYT196630:UYV196632 VIP196630:VIR196632 VSL196630:VSN196632 WCH196630:WCJ196632 WMD196630:WMF196632 WVZ196630:WWB196632 AK262166:AM262168 JN262166:JP262168 TJ262166:TL262168 ADF262166:ADH262168 ANB262166:AND262168 AWX262166:AWZ262168 BGT262166:BGV262168 BQP262166:BQR262168 CAL262166:CAN262168 CKH262166:CKJ262168 CUD262166:CUF262168 DDZ262166:DEB262168 DNV262166:DNX262168 DXR262166:DXT262168 EHN262166:EHP262168 ERJ262166:ERL262168 FBF262166:FBH262168 FLB262166:FLD262168 FUX262166:FUZ262168 GET262166:GEV262168 GOP262166:GOR262168 GYL262166:GYN262168 HIH262166:HIJ262168 HSD262166:HSF262168 IBZ262166:ICB262168 ILV262166:ILX262168 IVR262166:IVT262168 JFN262166:JFP262168 JPJ262166:JPL262168 JZF262166:JZH262168 KJB262166:KJD262168 KSX262166:KSZ262168 LCT262166:LCV262168 LMP262166:LMR262168 LWL262166:LWN262168 MGH262166:MGJ262168 MQD262166:MQF262168 MZZ262166:NAB262168 NJV262166:NJX262168 NTR262166:NTT262168 ODN262166:ODP262168 ONJ262166:ONL262168 OXF262166:OXH262168 PHB262166:PHD262168 PQX262166:PQZ262168 QAT262166:QAV262168 QKP262166:QKR262168 QUL262166:QUN262168 REH262166:REJ262168 ROD262166:ROF262168 RXZ262166:RYB262168 SHV262166:SHX262168 SRR262166:SRT262168 TBN262166:TBP262168 TLJ262166:TLL262168 TVF262166:TVH262168 UFB262166:UFD262168 UOX262166:UOZ262168 UYT262166:UYV262168 VIP262166:VIR262168 VSL262166:VSN262168 WCH262166:WCJ262168 WMD262166:WMF262168 WVZ262166:WWB262168 AK327702:AM327704 JN327702:JP327704 TJ327702:TL327704 ADF327702:ADH327704 ANB327702:AND327704 AWX327702:AWZ327704 BGT327702:BGV327704 BQP327702:BQR327704 CAL327702:CAN327704 CKH327702:CKJ327704 CUD327702:CUF327704 DDZ327702:DEB327704 DNV327702:DNX327704 DXR327702:DXT327704 EHN327702:EHP327704 ERJ327702:ERL327704 FBF327702:FBH327704 FLB327702:FLD327704 FUX327702:FUZ327704 GET327702:GEV327704 GOP327702:GOR327704 GYL327702:GYN327704 HIH327702:HIJ327704 HSD327702:HSF327704 IBZ327702:ICB327704 ILV327702:ILX327704 IVR327702:IVT327704 JFN327702:JFP327704 JPJ327702:JPL327704 JZF327702:JZH327704 KJB327702:KJD327704 KSX327702:KSZ327704 LCT327702:LCV327704 LMP327702:LMR327704 LWL327702:LWN327704 MGH327702:MGJ327704 MQD327702:MQF327704 MZZ327702:NAB327704 NJV327702:NJX327704 NTR327702:NTT327704 ODN327702:ODP327704 ONJ327702:ONL327704 OXF327702:OXH327704 PHB327702:PHD327704 PQX327702:PQZ327704 QAT327702:QAV327704 QKP327702:QKR327704 QUL327702:QUN327704 REH327702:REJ327704 ROD327702:ROF327704 RXZ327702:RYB327704 SHV327702:SHX327704 SRR327702:SRT327704 TBN327702:TBP327704 TLJ327702:TLL327704 TVF327702:TVH327704 UFB327702:UFD327704 UOX327702:UOZ327704 UYT327702:UYV327704 VIP327702:VIR327704 VSL327702:VSN327704 WCH327702:WCJ327704 WMD327702:WMF327704 WVZ327702:WWB327704 AK393238:AM393240 JN393238:JP393240 TJ393238:TL393240 ADF393238:ADH393240 ANB393238:AND393240 AWX393238:AWZ393240 BGT393238:BGV393240 BQP393238:BQR393240 CAL393238:CAN393240 CKH393238:CKJ393240 CUD393238:CUF393240 DDZ393238:DEB393240 DNV393238:DNX393240 DXR393238:DXT393240 EHN393238:EHP393240 ERJ393238:ERL393240 FBF393238:FBH393240 FLB393238:FLD393240 FUX393238:FUZ393240 GET393238:GEV393240 GOP393238:GOR393240 GYL393238:GYN393240 HIH393238:HIJ393240 HSD393238:HSF393240 IBZ393238:ICB393240 ILV393238:ILX393240 IVR393238:IVT393240 JFN393238:JFP393240 JPJ393238:JPL393240 JZF393238:JZH393240 KJB393238:KJD393240 KSX393238:KSZ393240 LCT393238:LCV393240 LMP393238:LMR393240 LWL393238:LWN393240 MGH393238:MGJ393240 MQD393238:MQF393240 MZZ393238:NAB393240 NJV393238:NJX393240 NTR393238:NTT393240 ODN393238:ODP393240 ONJ393238:ONL393240 OXF393238:OXH393240 PHB393238:PHD393240 PQX393238:PQZ393240 QAT393238:QAV393240 QKP393238:QKR393240 QUL393238:QUN393240 REH393238:REJ393240 ROD393238:ROF393240 RXZ393238:RYB393240 SHV393238:SHX393240 SRR393238:SRT393240 TBN393238:TBP393240 TLJ393238:TLL393240 TVF393238:TVH393240 UFB393238:UFD393240 UOX393238:UOZ393240 UYT393238:UYV393240 VIP393238:VIR393240 VSL393238:VSN393240 WCH393238:WCJ393240 WMD393238:WMF393240 WVZ393238:WWB393240 AK458774:AM458776 JN458774:JP458776 TJ458774:TL458776 ADF458774:ADH458776 ANB458774:AND458776 AWX458774:AWZ458776 BGT458774:BGV458776 BQP458774:BQR458776 CAL458774:CAN458776 CKH458774:CKJ458776 CUD458774:CUF458776 DDZ458774:DEB458776 DNV458774:DNX458776 DXR458774:DXT458776 EHN458774:EHP458776 ERJ458774:ERL458776 FBF458774:FBH458776 FLB458774:FLD458776 FUX458774:FUZ458776 GET458774:GEV458776 GOP458774:GOR458776 GYL458774:GYN458776 HIH458774:HIJ458776 HSD458774:HSF458776 IBZ458774:ICB458776 ILV458774:ILX458776 IVR458774:IVT458776 JFN458774:JFP458776 JPJ458774:JPL458776 JZF458774:JZH458776 KJB458774:KJD458776 KSX458774:KSZ458776 LCT458774:LCV458776 LMP458774:LMR458776 LWL458774:LWN458776 MGH458774:MGJ458776 MQD458774:MQF458776 MZZ458774:NAB458776 NJV458774:NJX458776 NTR458774:NTT458776 ODN458774:ODP458776 ONJ458774:ONL458776 OXF458774:OXH458776 PHB458774:PHD458776 PQX458774:PQZ458776 QAT458774:QAV458776 QKP458774:QKR458776 QUL458774:QUN458776 REH458774:REJ458776 ROD458774:ROF458776 RXZ458774:RYB458776 SHV458774:SHX458776 SRR458774:SRT458776 TBN458774:TBP458776 TLJ458774:TLL458776 TVF458774:TVH458776 UFB458774:UFD458776 UOX458774:UOZ458776 UYT458774:UYV458776 VIP458774:VIR458776 VSL458774:VSN458776 WCH458774:WCJ458776 WMD458774:WMF458776 WVZ458774:WWB458776 AK524310:AM524312 JN524310:JP524312 TJ524310:TL524312 ADF524310:ADH524312 ANB524310:AND524312 AWX524310:AWZ524312 BGT524310:BGV524312 BQP524310:BQR524312 CAL524310:CAN524312 CKH524310:CKJ524312 CUD524310:CUF524312 DDZ524310:DEB524312 DNV524310:DNX524312 DXR524310:DXT524312 EHN524310:EHP524312 ERJ524310:ERL524312 FBF524310:FBH524312 FLB524310:FLD524312 FUX524310:FUZ524312 GET524310:GEV524312 GOP524310:GOR524312 GYL524310:GYN524312 HIH524310:HIJ524312 HSD524310:HSF524312 IBZ524310:ICB524312 ILV524310:ILX524312 IVR524310:IVT524312 JFN524310:JFP524312 JPJ524310:JPL524312 JZF524310:JZH524312 KJB524310:KJD524312 KSX524310:KSZ524312 LCT524310:LCV524312 LMP524310:LMR524312 LWL524310:LWN524312 MGH524310:MGJ524312 MQD524310:MQF524312 MZZ524310:NAB524312 NJV524310:NJX524312 NTR524310:NTT524312 ODN524310:ODP524312 ONJ524310:ONL524312 OXF524310:OXH524312 PHB524310:PHD524312 PQX524310:PQZ524312 QAT524310:QAV524312 QKP524310:QKR524312 QUL524310:QUN524312 REH524310:REJ524312 ROD524310:ROF524312 RXZ524310:RYB524312 SHV524310:SHX524312 SRR524310:SRT524312 TBN524310:TBP524312 TLJ524310:TLL524312 TVF524310:TVH524312 UFB524310:UFD524312 UOX524310:UOZ524312 UYT524310:UYV524312 VIP524310:VIR524312 VSL524310:VSN524312 WCH524310:WCJ524312 WMD524310:WMF524312 WVZ524310:WWB524312 AK589846:AM589848 JN589846:JP589848 TJ589846:TL589848 ADF589846:ADH589848 ANB589846:AND589848 AWX589846:AWZ589848 BGT589846:BGV589848 BQP589846:BQR589848 CAL589846:CAN589848 CKH589846:CKJ589848 CUD589846:CUF589848 DDZ589846:DEB589848 DNV589846:DNX589848 DXR589846:DXT589848 EHN589846:EHP589848 ERJ589846:ERL589848 FBF589846:FBH589848 FLB589846:FLD589848 FUX589846:FUZ589848 GET589846:GEV589848 GOP589846:GOR589848 GYL589846:GYN589848 HIH589846:HIJ589848 HSD589846:HSF589848 IBZ589846:ICB589848 ILV589846:ILX589848 IVR589846:IVT589848 JFN589846:JFP589848 JPJ589846:JPL589848 JZF589846:JZH589848 KJB589846:KJD589848 KSX589846:KSZ589848 LCT589846:LCV589848 LMP589846:LMR589848 LWL589846:LWN589848 MGH589846:MGJ589848 MQD589846:MQF589848 MZZ589846:NAB589848 NJV589846:NJX589848 NTR589846:NTT589848 ODN589846:ODP589848 ONJ589846:ONL589848 OXF589846:OXH589848 PHB589846:PHD589848 PQX589846:PQZ589848 QAT589846:QAV589848 QKP589846:QKR589848 QUL589846:QUN589848 REH589846:REJ589848 ROD589846:ROF589848 RXZ589846:RYB589848 SHV589846:SHX589848 SRR589846:SRT589848 TBN589846:TBP589848 TLJ589846:TLL589848 TVF589846:TVH589848 UFB589846:UFD589848 UOX589846:UOZ589848 UYT589846:UYV589848 VIP589846:VIR589848 VSL589846:VSN589848 WCH589846:WCJ589848 WMD589846:WMF589848 WVZ589846:WWB589848 AK655382:AM655384 JN655382:JP655384 TJ655382:TL655384 ADF655382:ADH655384 ANB655382:AND655384 AWX655382:AWZ655384 BGT655382:BGV655384 BQP655382:BQR655384 CAL655382:CAN655384 CKH655382:CKJ655384 CUD655382:CUF655384 DDZ655382:DEB655384 DNV655382:DNX655384 DXR655382:DXT655384 EHN655382:EHP655384 ERJ655382:ERL655384 FBF655382:FBH655384 FLB655382:FLD655384 FUX655382:FUZ655384 GET655382:GEV655384 GOP655382:GOR655384 GYL655382:GYN655384 HIH655382:HIJ655384 HSD655382:HSF655384 IBZ655382:ICB655384 ILV655382:ILX655384 IVR655382:IVT655384 JFN655382:JFP655384 JPJ655382:JPL655384 JZF655382:JZH655384 KJB655382:KJD655384 KSX655382:KSZ655384 LCT655382:LCV655384 LMP655382:LMR655384 LWL655382:LWN655384 MGH655382:MGJ655384 MQD655382:MQF655384 MZZ655382:NAB655384 NJV655382:NJX655384 NTR655382:NTT655384 ODN655382:ODP655384 ONJ655382:ONL655384 OXF655382:OXH655384 PHB655382:PHD655384 PQX655382:PQZ655384 QAT655382:QAV655384 QKP655382:QKR655384 QUL655382:QUN655384 REH655382:REJ655384 ROD655382:ROF655384 RXZ655382:RYB655384 SHV655382:SHX655384 SRR655382:SRT655384 TBN655382:TBP655384 TLJ655382:TLL655384 TVF655382:TVH655384 UFB655382:UFD655384 UOX655382:UOZ655384 UYT655382:UYV655384 VIP655382:VIR655384 VSL655382:VSN655384 WCH655382:WCJ655384 WMD655382:WMF655384 WVZ655382:WWB655384 AK720918:AM720920 JN720918:JP720920 TJ720918:TL720920 ADF720918:ADH720920 ANB720918:AND720920 AWX720918:AWZ720920 BGT720918:BGV720920 BQP720918:BQR720920 CAL720918:CAN720920 CKH720918:CKJ720920 CUD720918:CUF720920 DDZ720918:DEB720920 DNV720918:DNX720920 DXR720918:DXT720920 EHN720918:EHP720920 ERJ720918:ERL720920 FBF720918:FBH720920 FLB720918:FLD720920 FUX720918:FUZ720920 GET720918:GEV720920 GOP720918:GOR720920 GYL720918:GYN720920 HIH720918:HIJ720920 HSD720918:HSF720920 IBZ720918:ICB720920 ILV720918:ILX720920 IVR720918:IVT720920 JFN720918:JFP720920 JPJ720918:JPL720920 JZF720918:JZH720920 KJB720918:KJD720920 KSX720918:KSZ720920 LCT720918:LCV720920 LMP720918:LMR720920 LWL720918:LWN720920 MGH720918:MGJ720920 MQD720918:MQF720920 MZZ720918:NAB720920 NJV720918:NJX720920 NTR720918:NTT720920 ODN720918:ODP720920 ONJ720918:ONL720920 OXF720918:OXH720920 PHB720918:PHD720920 PQX720918:PQZ720920 QAT720918:QAV720920 QKP720918:QKR720920 QUL720918:QUN720920 REH720918:REJ720920 ROD720918:ROF720920 RXZ720918:RYB720920 SHV720918:SHX720920 SRR720918:SRT720920 TBN720918:TBP720920 TLJ720918:TLL720920 TVF720918:TVH720920 UFB720918:UFD720920 UOX720918:UOZ720920 UYT720918:UYV720920 VIP720918:VIR720920 VSL720918:VSN720920 WCH720918:WCJ720920 WMD720918:WMF720920 WVZ720918:WWB720920 AK786454:AM786456 JN786454:JP786456 TJ786454:TL786456 ADF786454:ADH786456 ANB786454:AND786456 AWX786454:AWZ786456 BGT786454:BGV786456 BQP786454:BQR786456 CAL786454:CAN786456 CKH786454:CKJ786456 CUD786454:CUF786456 DDZ786454:DEB786456 DNV786454:DNX786456 DXR786454:DXT786456 EHN786454:EHP786456 ERJ786454:ERL786456 FBF786454:FBH786456 FLB786454:FLD786456 FUX786454:FUZ786456 GET786454:GEV786456 GOP786454:GOR786456 GYL786454:GYN786456 HIH786454:HIJ786456 HSD786454:HSF786456 IBZ786454:ICB786456 ILV786454:ILX786456 IVR786454:IVT786456 JFN786454:JFP786456 JPJ786454:JPL786456 JZF786454:JZH786456 KJB786454:KJD786456 KSX786454:KSZ786456 LCT786454:LCV786456 LMP786454:LMR786456 LWL786454:LWN786456 MGH786454:MGJ786456 MQD786454:MQF786456 MZZ786454:NAB786456 NJV786454:NJX786456 NTR786454:NTT786456 ODN786454:ODP786456 ONJ786454:ONL786456 OXF786454:OXH786456 PHB786454:PHD786456 PQX786454:PQZ786456 QAT786454:QAV786456 QKP786454:QKR786456 QUL786454:QUN786456 REH786454:REJ786456 ROD786454:ROF786456 RXZ786454:RYB786456 SHV786454:SHX786456 SRR786454:SRT786456 TBN786454:TBP786456 TLJ786454:TLL786456 TVF786454:TVH786456 UFB786454:UFD786456 UOX786454:UOZ786456 UYT786454:UYV786456 VIP786454:VIR786456 VSL786454:VSN786456 WCH786454:WCJ786456 WMD786454:WMF786456 WVZ786454:WWB786456 AK851990:AM851992 JN851990:JP851992 TJ851990:TL851992 ADF851990:ADH851992 ANB851990:AND851992 AWX851990:AWZ851992 BGT851990:BGV851992 BQP851990:BQR851992 CAL851990:CAN851992 CKH851990:CKJ851992 CUD851990:CUF851992 DDZ851990:DEB851992 DNV851990:DNX851992 DXR851990:DXT851992 EHN851990:EHP851992 ERJ851990:ERL851992 FBF851990:FBH851992 FLB851990:FLD851992 FUX851990:FUZ851992 GET851990:GEV851992 GOP851990:GOR851992 GYL851990:GYN851992 HIH851990:HIJ851992 HSD851990:HSF851992 IBZ851990:ICB851992 ILV851990:ILX851992 IVR851990:IVT851992 JFN851990:JFP851992 JPJ851990:JPL851992 JZF851990:JZH851992 KJB851990:KJD851992 KSX851990:KSZ851992 LCT851990:LCV851992 LMP851990:LMR851992 LWL851990:LWN851992 MGH851990:MGJ851992 MQD851990:MQF851992 MZZ851990:NAB851992 NJV851990:NJX851992 NTR851990:NTT851992 ODN851990:ODP851992 ONJ851990:ONL851992 OXF851990:OXH851992 PHB851990:PHD851992 PQX851990:PQZ851992 QAT851990:QAV851992 QKP851990:QKR851992 QUL851990:QUN851992 REH851990:REJ851992 ROD851990:ROF851992 RXZ851990:RYB851992 SHV851990:SHX851992 SRR851990:SRT851992 TBN851990:TBP851992 TLJ851990:TLL851992 TVF851990:TVH851992 UFB851990:UFD851992 UOX851990:UOZ851992 UYT851990:UYV851992 VIP851990:VIR851992 VSL851990:VSN851992 WCH851990:WCJ851992 WMD851990:WMF851992 WVZ851990:WWB851992 AK917526:AM917528 JN917526:JP917528 TJ917526:TL917528 ADF917526:ADH917528 ANB917526:AND917528 AWX917526:AWZ917528 BGT917526:BGV917528 BQP917526:BQR917528 CAL917526:CAN917528 CKH917526:CKJ917528 CUD917526:CUF917528 DDZ917526:DEB917528 DNV917526:DNX917528 DXR917526:DXT917528 EHN917526:EHP917528 ERJ917526:ERL917528 FBF917526:FBH917528 FLB917526:FLD917528 FUX917526:FUZ917528 GET917526:GEV917528 GOP917526:GOR917528 GYL917526:GYN917528 HIH917526:HIJ917528 HSD917526:HSF917528 IBZ917526:ICB917528 ILV917526:ILX917528 IVR917526:IVT917528 JFN917526:JFP917528 JPJ917526:JPL917528 JZF917526:JZH917528 KJB917526:KJD917528 KSX917526:KSZ917528 LCT917526:LCV917528 LMP917526:LMR917528 LWL917526:LWN917528 MGH917526:MGJ917528 MQD917526:MQF917528 MZZ917526:NAB917528 NJV917526:NJX917528 NTR917526:NTT917528 ODN917526:ODP917528 ONJ917526:ONL917528 OXF917526:OXH917528 PHB917526:PHD917528 PQX917526:PQZ917528 QAT917526:QAV917528 QKP917526:QKR917528 QUL917526:QUN917528 REH917526:REJ917528 ROD917526:ROF917528 RXZ917526:RYB917528 SHV917526:SHX917528 SRR917526:SRT917528 TBN917526:TBP917528 TLJ917526:TLL917528 TVF917526:TVH917528 UFB917526:UFD917528 UOX917526:UOZ917528 UYT917526:UYV917528 VIP917526:VIR917528 VSL917526:VSN917528 WCH917526:WCJ917528 WMD917526:WMF917528 WVZ917526:WWB917528 AK983062:AM983064 JN983062:JP983064 TJ983062:TL983064 ADF983062:ADH983064 ANB983062:AND983064 AWX983062:AWZ983064 BGT983062:BGV983064 BQP983062:BQR983064 CAL983062:CAN983064 CKH983062:CKJ983064 CUD983062:CUF983064 DDZ983062:DEB983064 DNV983062:DNX983064 DXR983062:DXT983064 EHN983062:EHP983064 ERJ983062:ERL983064 FBF983062:FBH983064 FLB983062:FLD983064 FUX983062:FUZ983064 GET983062:GEV983064 GOP983062:GOR983064 GYL983062:GYN983064 HIH983062:HIJ983064 HSD983062:HSF983064 IBZ983062:ICB983064 ILV983062:ILX983064 IVR983062:IVT983064 JFN983062:JFP983064 JPJ983062:JPL983064 JZF983062:JZH983064 KJB983062:KJD983064 KSX983062:KSZ983064 LCT983062:LCV983064 LMP983062:LMR983064 LWL983062:LWN983064 MGH983062:MGJ983064 MQD983062:MQF983064 MZZ983062:NAB983064 NJV983062:NJX983064 NTR983062:NTT983064 ODN983062:ODP983064 ONJ983062:ONL983064 OXF983062:OXH983064 PHB983062:PHD983064 PQX983062:PQZ983064 QAT983062:QAV983064 QKP983062:QKR983064 QUL983062:QUN983064 REH983062:REJ983064 ROD983062:ROF983064 RXZ983062:RYB983064 SHV983062:SHX983064 SRR983062:SRT983064 TBN983062:TBP983064 TLJ983062:TLL983064 TVF983062:TVH983064 UFB983062:UFD983064 UOX983062:UOZ983064 UYT983062:UYV983064 VIP983062:VIR983064 VSL983062:VSN983064 WCH983062:WCJ983064 WMD983062:WMF983064 WVZ983062:WWB983064 U25:W26 JK27:JL29 TG27:TH29 ADC27:ADD29 AMY27:AMZ29 AWU27:AWV29 BGQ27:BGR29 BQM27:BQN29 CAI27:CAJ29 CKE27:CKF29 CUA27:CUB29 DDW27:DDX29 DNS27:DNT29 DXO27:DXP29 EHK27:EHL29 ERG27:ERH29 FBC27:FBD29 FKY27:FKZ29 FUU27:FUV29 GEQ27:GER29 GOM27:GON29 GYI27:GYJ29 HIE27:HIF29 HSA27:HSB29 IBW27:IBX29 ILS27:ILT29 IVO27:IVP29 JFK27:JFL29 JPG27:JPH29 JZC27:JZD29 KIY27:KIZ29 KSU27:KSV29 LCQ27:LCR29 LMM27:LMN29 LWI27:LWJ29 MGE27:MGF29 MQA27:MQB29 MZW27:MZX29 NJS27:NJT29 NTO27:NTP29 ODK27:ODL29 ONG27:ONH29 OXC27:OXD29 PGY27:PGZ29 PQU27:PQV29 QAQ27:QAR29 QKM27:QKN29 QUI27:QUJ29 REE27:REF29 ROA27:ROB29 RXW27:RXX29 SHS27:SHT29 SRO27:SRP29 TBK27:TBL29 TLG27:TLH29 TVC27:TVD29 UEY27:UEZ29 UOU27:UOV29 UYQ27:UYR29 VIM27:VIN29 VSI27:VSJ29 WCE27:WCF29 WMA27:WMB29 WVW27:WVX29 AH65558:AI65560 JK65558:JL65560 TG65558:TH65560 ADC65558:ADD65560 AMY65558:AMZ65560 AWU65558:AWV65560 BGQ65558:BGR65560 BQM65558:BQN65560 CAI65558:CAJ65560 CKE65558:CKF65560 CUA65558:CUB65560 DDW65558:DDX65560 DNS65558:DNT65560 DXO65558:DXP65560 EHK65558:EHL65560 ERG65558:ERH65560 FBC65558:FBD65560 FKY65558:FKZ65560 FUU65558:FUV65560 GEQ65558:GER65560 GOM65558:GON65560 GYI65558:GYJ65560 HIE65558:HIF65560 HSA65558:HSB65560 IBW65558:IBX65560 ILS65558:ILT65560 IVO65558:IVP65560 JFK65558:JFL65560 JPG65558:JPH65560 JZC65558:JZD65560 KIY65558:KIZ65560 KSU65558:KSV65560 LCQ65558:LCR65560 LMM65558:LMN65560 LWI65558:LWJ65560 MGE65558:MGF65560 MQA65558:MQB65560 MZW65558:MZX65560 NJS65558:NJT65560 NTO65558:NTP65560 ODK65558:ODL65560 ONG65558:ONH65560 OXC65558:OXD65560 PGY65558:PGZ65560 PQU65558:PQV65560 QAQ65558:QAR65560 QKM65558:QKN65560 QUI65558:QUJ65560 REE65558:REF65560 ROA65558:ROB65560 RXW65558:RXX65560 SHS65558:SHT65560 SRO65558:SRP65560 TBK65558:TBL65560 TLG65558:TLH65560 TVC65558:TVD65560 UEY65558:UEZ65560 UOU65558:UOV65560 UYQ65558:UYR65560 VIM65558:VIN65560 VSI65558:VSJ65560 WCE65558:WCF65560 WMA65558:WMB65560 WVW65558:WVX65560 AH131094:AI131096 JK131094:JL131096 TG131094:TH131096 ADC131094:ADD131096 AMY131094:AMZ131096 AWU131094:AWV131096 BGQ131094:BGR131096 BQM131094:BQN131096 CAI131094:CAJ131096 CKE131094:CKF131096 CUA131094:CUB131096 DDW131094:DDX131096 DNS131094:DNT131096 DXO131094:DXP131096 EHK131094:EHL131096 ERG131094:ERH131096 FBC131094:FBD131096 FKY131094:FKZ131096 FUU131094:FUV131096 GEQ131094:GER131096 GOM131094:GON131096 GYI131094:GYJ131096 HIE131094:HIF131096 HSA131094:HSB131096 IBW131094:IBX131096 ILS131094:ILT131096 IVO131094:IVP131096 JFK131094:JFL131096 JPG131094:JPH131096 JZC131094:JZD131096 KIY131094:KIZ131096 KSU131094:KSV131096 LCQ131094:LCR131096 LMM131094:LMN131096 LWI131094:LWJ131096 MGE131094:MGF131096 MQA131094:MQB131096 MZW131094:MZX131096 NJS131094:NJT131096 NTO131094:NTP131096 ODK131094:ODL131096 ONG131094:ONH131096 OXC131094:OXD131096 PGY131094:PGZ131096 PQU131094:PQV131096 QAQ131094:QAR131096 QKM131094:QKN131096 QUI131094:QUJ131096 REE131094:REF131096 ROA131094:ROB131096 RXW131094:RXX131096 SHS131094:SHT131096 SRO131094:SRP131096 TBK131094:TBL131096 TLG131094:TLH131096 TVC131094:TVD131096 UEY131094:UEZ131096 UOU131094:UOV131096 UYQ131094:UYR131096 VIM131094:VIN131096 VSI131094:VSJ131096 WCE131094:WCF131096 WMA131094:WMB131096 WVW131094:WVX131096 AH196630:AI196632 JK196630:JL196632 TG196630:TH196632 ADC196630:ADD196632 AMY196630:AMZ196632 AWU196630:AWV196632 BGQ196630:BGR196632 BQM196630:BQN196632 CAI196630:CAJ196632 CKE196630:CKF196632 CUA196630:CUB196632 DDW196630:DDX196632 DNS196630:DNT196632 DXO196630:DXP196632 EHK196630:EHL196632 ERG196630:ERH196632 FBC196630:FBD196632 FKY196630:FKZ196632 FUU196630:FUV196632 GEQ196630:GER196632 GOM196630:GON196632 GYI196630:GYJ196632 HIE196630:HIF196632 HSA196630:HSB196632 IBW196630:IBX196632 ILS196630:ILT196632 IVO196630:IVP196632 JFK196630:JFL196632 JPG196630:JPH196632 JZC196630:JZD196632 KIY196630:KIZ196632 KSU196630:KSV196632 LCQ196630:LCR196632 LMM196630:LMN196632 LWI196630:LWJ196632 MGE196630:MGF196632 MQA196630:MQB196632 MZW196630:MZX196632 NJS196630:NJT196632 NTO196630:NTP196632 ODK196630:ODL196632 ONG196630:ONH196632 OXC196630:OXD196632 PGY196630:PGZ196632 PQU196630:PQV196632 QAQ196630:QAR196632 QKM196630:QKN196632 QUI196630:QUJ196632 REE196630:REF196632 ROA196630:ROB196632 RXW196630:RXX196632 SHS196630:SHT196632 SRO196630:SRP196632 TBK196630:TBL196632 TLG196630:TLH196632 TVC196630:TVD196632 UEY196630:UEZ196632 UOU196630:UOV196632 UYQ196630:UYR196632 VIM196630:VIN196632 VSI196630:VSJ196632 WCE196630:WCF196632 WMA196630:WMB196632 WVW196630:WVX196632 AH262166:AI262168 JK262166:JL262168 TG262166:TH262168 ADC262166:ADD262168 AMY262166:AMZ262168 AWU262166:AWV262168 BGQ262166:BGR262168 BQM262166:BQN262168 CAI262166:CAJ262168 CKE262166:CKF262168 CUA262166:CUB262168 DDW262166:DDX262168 DNS262166:DNT262168 DXO262166:DXP262168 EHK262166:EHL262168 ERG262166:ERH262168 FBC262166:FBD262168 FKY262166:FKZ262168 FUU262166:FUV262168 GEQ262166:GER262168 GOM262166:GON262168 GYI262166:GYJ262168 HIE262166:HIF262168 HSA262166:HSB262168 IBW262166:IBX262168 ILS262166:ILT262168 IVO262166:IVP262168 JFK262166:JFL262168 JPG262166:JPH262168 JZC262166:JZD262168 KIY262166:KIZ262168 KSU262166:KSV262168 LCQ262166:LCR262168 LMM262166:LMN262168 LWI262166:LWJ262168 MGE262166:MGF262168 MQA262166:MQB262168 MZW262166:MZX262168 NJS262166:NJT262168 NTO262166:NTP262168 ODK262166:ODL262168 ONG262166:ONH262168 OXC262166:OXD262168 PGY262166:PGZ262168 PQU262166:PQV262168 QAQ262166:QAR262168 QKM262166:QKN262168 QUI262166:QUJ262168 REE262166:REF262168 ROA262166:ROB262168 RXW262166:RXX262168 SHS262166:SHT262168 SRO262166:SRP262168 TBK262166:TBL262168 TLG262166:TLH262168 TVC262166:TVD262168 UEY262166:UEZ262168 UOU262166:UOV262168 UYQ262166:UYR262168 VIM262166:VIN262168 VSI262166:VSJ262168 WCE262166:WCF262168 WMA262166:WMB262168 WVW262166:WVX262168 AH327702:AI327704 JK327702:JL327704 TG327702:TH327704 ADC327702:ADD327704 AMY327702:AMZ327704 AWU327702:AWV327704 BGQ327702:BGR327704 BQM327702:BQN327704 CAI327702:CAJ327704 CKE327702:CKF327704 CUA327702:CUB327704 DDW327702:DDX327704 DNS327702:DNT327704 DXO327702:DXP327704 EHK327702:EHL327704 ERG327702:ERH327704 FBC327702:FBD327704 FKY327702:FKZ327704 FUU327702:FUV327704 GEQ327702:GER327704 GOM327702:GON327704 GYI327702:GYJ327704 HIE327702:HIF327704 HSA327702:HSB327704 IBW327702:IBX327704 ILS327702:ILT327704 IVO327702:IVP327704 JFK327702:JFL327704 JPG327702:JPH327704 JZC327702:JZD327704 KIY327702:KIZ327704 KSU327702:KSV327704 LCQ327702:LCR327704 LMM327702:LMN327704 LWI327702:LWJ327704 MGE327702:MGF327704 MQA327702:MQB327704 MZW327702:MZX327704 NJS327702:NJT327704 NTO327702:NTP327704 ODK327702:ODL327704 ONG327702:ONH327704 OXC327702:OXD327704 PGY327702:PGZ327704 PQU327702:PQV327704 QAQ327702:QAR327704 QKM327702:QKN327704 QUI327702:QUJ327704 REE327702:REF327704 ROA327702:ROB327704 RXW327702:RXX327704 SHS327702:SHT327704 SRO327702:SRP327704 TBK327702:TBL327704 TLG327702:TLH327704 TVC327702:TVD327704 UEY327702:UEZ327704 UOU327702:UOV327704 UYQ327702:UYR327704 VIM327702:VIN327704 VSI327702:VSJ327704 WCE327702:WCF327704 WMA327702:WMB327704 WVW327702:WVX327704 AH393238:AI393240 JK393238:JL393240 TG393238:TH393240 ADC393238:ADD393240 AMY393238:AMZ393240 AWU393238:AWV393240 BGQ393238:BGR393240 BQM393238:BQN393240 CAI393238:CAJ393240 CKE393238:CKF393240 CUA393238:CUB393240 DDW393238:DDX393240 DNS393238:DNT393240 DXO393238:DXP393240 EHK393238:EHL393240 ERG393238:ERH393240 FBC393238:FBD393240 FKY393238:FKZ393240 FUU393238:FUV393240 GEQ393238:GER393240 GOM393238:GON393240 GYI393238:GYJ393240 HIE393238:HIF393240 HSA393238:HSB393240 IBW393238:IBX393240 ILS393238:ILT393240 IVO393238:IVP393240 JFK393238:JFL393240 JPG393238:JPH393240 JZC393238:JZD393240 KIY393238:KIZ393240 KSU393238:KSV393240 LCQ393238:LCR393240 LMM393238:LMN393240 LWI393238:LWJ393240 MGE393238:MGF393240 MQA393238:MQB393240 MZW393238:MZX393240 NJS393238:NJT393240 NTO393238:NTP393240 ODK393238:ODL393240 ONG393238:ONH393240 OXC393238:OXD393240 PGY393238:PGZ393240 PQU393238:PQV393240 QAQ393238:QAR393240 QKM393238:QKN393240 QUI393238:QUJ393240 REE393238:REF393240 ROA393238:ROB393240 RXW393238:RXX393240 SHS393238:SHT393240 SRO393238:SRP393240 TBK393238:TBL393240 TLG393238:TLH393240 TVC393238:TVD393240 UEY393238:UEZ393240 UOU393238:UOV393240 UYQ393238:UYR393240 VIM393238:VIN393240 VSI393238:VSJ393240 WCE393238:WCF393240 WMA393238:WMB393240 WVW393238:WVX393240 AH458774:AI458776 JK458774:JL458776 TG458774:TH458776 ADC458774:ADD458776 AMY458774:AMZ458776 AWU458774:AWV458776 BGQ458774:BGR458776 BQM458774:BQN458776 CAI458774:CAJ458776 CKE458774:CKF458776 CUA458774:CUB458776 DDW458774:DDX458776 DNS458774:DNT458776 DXO458774:DXP458776 EHK458774:EHL458776 ERG458774:ERH458776 FBC458774:FBD458776 FKY458774:FKZ458776 FUU458774:FUV458776 GEQ458774:GER458776 GOM458774:GON458776 GYI458774:GYJ458776 HIE458774:HIF458776 HSA458774:HSB458776 IBW458774:IBX458776 ILS458774:ILT458776 IVO458774:IVP458776 JFK458774:JFL458776 JPG458774:JPH458776 JZC458774:JZD458776 KIY458774:KIZ458776 KSU458774:KSV458776 LCQ458774:LCR458776 LMM458774:LMN458776 LWI458774:LWJ458776 MGE458774:MGF458776 MQA458774:MQB458776 MZW458774:MZX458776 NJS458774:NJT458776 NTO458774:NTP458776 ODK458774:ODL458776 ONG458774:ONH458776 OXC458774:OXD458776 PGY458774:PGZ458776 PQU458774:PQV458776 QAQ458774:QAR458776 QKM458774:QKN458776 QUI458774:QUJ458776 REE458774:REF458776 ROA458774:ROB458776 RXW458774:RXX458776 SHS458774:SHT458776 SRO458774:SRP458776 TBK458774:TBL458776 TLG458774:TLH458776 TVC458774:TVD458776 UEY458774:UEZ458776 UOU458774:UOV458776 UYQ458774:UYR458776 VIM458774:VIN458776 VSI458774:VSJ458776 WCE458774:WCF458776 WMA458774:WMB458776 WVW458774:WVX458776 AH524310:AI524312 JK524310:JL524312 TG524310:TH524312 ADC524310:ADD524312 AMY524310:AMZ524312 AWU524310:AWV524312 BGQ524310:BGR524312 BQM524310:BQN524312 CAI524310:CAJ524312 CKE524310:CKF524312 CUA524310:CUB524312 DDW524310:DDX524312 DNS524310:DNT524312 DXO524310:DXP524312 EHK524310:EHL524312 ERG524310:ERH524312 FBC524310:FBD524312 FKY524310:FKZ524312 FUU524310:FUV524312 GEQ524310:GER524312 GOM524310:GON524312 GYI524310:GYJ524312 HIE524310:HIF524312 HSA524310:HSB524312 IBW524310:IBX524312 ILS524310:ILT524312 IVO524310:IVP524312 JFK524310:JFL524312 JPG524310:JPH524312 JZC524310:JZD524312 KIY524310:KIZ524312 KSU524310:KSV524312 LCQ524310:LCR524312 LMM524310:LMN524312 LWI524310:LWJ524312 MGE524310:MGF524312 MQA524310:MQB524312 MZW524310:MZX524312 NJS524310:NJT524312 NTO524310:NTP524312 ODK524310:ODL524312 ONG524310:ONH524312 OXC524310:OXD524312 PGY524310:PGZ524312 PQU524310:PQV524312 QAQ524310:QAR524312 QKM524310:QKN524312 QUI524310:QUJ524312 REE524310:REF524312 ROA524310:ROB524312 RXW524310:RXX524312 SHS524310:SHT524312 SRO524310:SRP524312 TBK524310:TBL524312 TLG524310:TLH524312 TVC524310:TVD524312 UEY524310:UEZ524312 UOU524310:UOV524312 UYQ524310:UYR524312 VIM524310:VIN524312 VSI524310:VSJ524312 WCE524310:WCF524312 WMA524310:WMB524312 WVW524310:WVX524312 AH589846:AI589848 JK589846:JL589848 TG589846:TH589848 ADC589846:ADD589848 AMY589846:AMZ589848 AWU589846:AWV589848 BGQ589846:BGR589848 BQM589846:BQN589848 CAI589846:CAJ589848 CKE589846:CKF589848 CUA589846:CUB589848 DDW589846:DDX589848 DNS589846:DNT589848 DXO589846:DXP589848 EHK589846:EHL589848 ERG589846:ERH589848 FBC589846:FBD589848 FKY589846:FKZ589848 FUU589846:FUV589848 GEQ589846:GER589848 GOM589846:GON589848 GYI589846:GYJ589848 HIE589846:HIF589848 HSA589846:HSB589848 IBW589846:IBX589848 ILS589846:ILT589848 IVO589846:IVP589848 JFK589846:JFL589848 JPG589846:JPH589848 JZC589846:JZD589848 KIY589846:KIZ589848 KSU589846:KSV589848 LCQ589846:LCR589848 LMM589846:LMN589848 LWI589846:LWJ589848 MGE589846:MGF589848 MQA589846:MQB589848 MZW589846:MZX589848 NJS589846:NJT589848 NTO589846:NTP589848 ODK589846:ODL589848 ONG589846:ONH589848 OXC589846:OXD589848 PGY589846:PGZ589848 PQU589846:PQV589848 QAQ589846:QAR589848 QKM589846:QKN589848 QUI589846:QUJ589848 REE589846:REF589848 ROA589846:ROB589848 RXW589846:RXX589848 SHS589846:SHT589848 SRO589846:SRP589848 TBK589846:TBL589848 TLG589846:TLH589848 TVC589846:TVD589848 UEY589846:UEZ589848 UOU589846:UOV589848 UYQ589846:UYR589848 VIM589846:VIN589848 VSI589846:VSJ589848 WCE589846:WCF589848 WMA589846:WMB589848 WVW589846:WVX589848 AH655382:AI655384 JK655382:JL655384 TG655382:TH655384 ADC655382:ADD655384 AMY655382:AMZ655384 AWU655382:AWV655384 BGQ655382:BGR655384 BQM655382:BQN655384 CAI655382:CAJ655384 CKE655382:CKF655384 CUA655382:CUB655384 DDW655382:DDX655384 DNS655382:DNT655384 DXO655382:DXP655384 EHK655382:EHL655384 ERG655382:ERH655384 FBC655382:FBD655384 FKY655382:FKZ655384 FUU655382:FUV655384 GEQ655382:GER655384 GOM655382:GON655384 GYI655382:GYJ655384 HIE655382:HIF655384 HSA655382:HSB655384 IBW655382:IBX655384 ILS655382:ILT655384 IVO655382:IVP655384 JFK655382:JFL655384 JPG655382:JPH655384 JZC655382:JZD655384 KIY655382:KIZ655384 KSU655382:KSV655384 LCQ655382:LCR655384 LMM655382:LMN655384 LWI655382:LWJ655384 MGE655382:MGF655384 MQA655382:MQB655384 MZW655382:MZX655384 NJS655382:NJT655384 NTO655382:NTP655384 ODK655382:ODL655384 ONG655382:ONH655384 OXC655382:OXD655384 PGY655382:PGZ655384 PQU655382:PQV655384 QAQ655382:QAR655384 QKM655382:QKN655384 QUI655382:QUJ655384 REE655382:REF655384 ROA655382:ROB655384 RXW655382:RXX655384 SHS655382:SHT655384 SRO655382:SRP655384 TBK655382:TBL655384 TLG655382:TLH655384 TVC655382:TVD655384 UEY655382:UEZ655384 UOU655382:UOV655384 UYQ655382:UYR655384 VIM655382:VIN655384 VSI655382:VSJ655384 WCE655382:WCF655384 WMA655382:WMB655384 WVW655382:WVX655384 AH720918:AI720920 JK720918:JL720920 TG720918:TH720920 ADC720918:ADD720920 AMY720918:AMZ720920 AWU720918:AWV720920 BGQ720918:BGR720920 BQM720918:BQN720920 CAI720918:CAJ720920 CKE720918:CKF720920 CUA720918:CUB720920 DDW720918:DDX720920 DNS720918:DNT720920 DXO720918:DXP720920 EHK720918:EHL720920 ERG720918:ERH720920 FBC720918:FBD720920 FKY720918:FKZ720920 FUU720918:FUV720920 GEQ720918:GER720920 GOM720918:GON720920 GYI720918:GYJ720920 HIE720918:HIF720920 HSA720918:HSB720920 IBW720918:IBX720920 ILS720918:ILT720920 IVO720918:IVP720920 JFK720918:JFL720920 JPG720918:JPH720920 JZC720918:JZD720920 KIY720918:KIZ720920 KSU720918:KSV720920 LCQ720918:LCR720920 LMM720918:LMN720920 LWI720918:LWJ720920 MGE720918:MGF720920 MQA720918:MQB720920 MZW720918:MZX720920 NJS720918:NJT720920 NTO720918:NTP720920 ODK720918:ODL720920 ONG720918:ONH720920 OXC720918:OXD720920 PGY720918:PGZ720920 PQU720918:PQV720920 QAQ720918:QAR720920 QKM720918:QKN720920 QUI720918:QUJ720920 REE720918:REF720920 ROA720918:ROB720920 RXW720918:RXX720920 SHS720918:SHT720920 SRO720918:SRP720920 TBK720918:TBL720920 TLG720918:TLH720920 TVC720918:TVD720920 UEY720918:UEZ720920 UOU720918:UOV720920 UYQ720918:UYR720920 VIM720918:VIN720920 VSI720918:VSJ720920 WCE720918:WCF720920 WMA720918:WMB720920 WVW720918:WVX720920 AH786454:AI786456 JK786454:JL786456 TG786454:TH786456 ADC786454:ADD786456 AMY786454:AMZ786456 AWU786454:AWV786456 BGQ786454:BGR786456 BQM786454:BQN786456 CAI786454:CAJ786456 CKE786454:CKF786456 CUA786454:CUB786456 DDW786454:DDX786456 DNS786454:DNT786456 DXO786454:DXP786456 EHK786454:EHL786456 ERG786454:ERH786456 FBC786454:FBD786456 FKY786454:FKZ786456 FUU786454:FUV786456 GEQ786454:GER786456 GOM786454:GON786456 GYI786454:GYJ786456 HIE786454:HIF786456 HSA786454:HSB786456 IBW786454:IBX786456 ILS786454:ILT786456 IVO786454:IVP786456 JFK786454:JFL786456 JPG786454:JPH786456 JZC786454:JZD786456 KIY786454:KIZ786456 KSU786454:KSV786456 LCQ786454:LCR786456 LMM786454:LMN786456 LWI786454:LWJ786456 MGE786454:MGF786456 MQA786454:MQB786456 MZW786454:MZX786456 NJS786454:NJT786456 NTO786454:NTP786456 ODK786454:ODL786456 ONG786454:ONH786456 OXC786454:OXD786456 PGY786454:PGZ786456 PQU786454:PQV786456 QAQ786454:QAR786456 QKM786454:QKN786456 QUI786454:QUJ786456 REE786454:REF786456 ROA786454:ROB786456 RXW786454:RXX786456 SHS786454:SHT786456 SRO786454:SRP786456 TBK786454:TBL786456 TLG786454:TLH786456 TVC786454:TVD786456 UEY786454:UEZ786456 UOU786454:UOV786456 UYQ786454:UYR786456 VIM786454:VIN786456 VSI786454:VSJ786456 WCE786454:WCF786456 WMA786454:WMB786456 WVW786454:WVX786456 AH851990:AI851992 JK851990:JL851992 TG851990:TH851992 ADC851990:ADD851992 AMY851990:AMZ851992 AWU851990:AWV851992 BGQ851990:BGR851992 BQM851990:BQN851992 CAI851990:CAJ851992 CKE851990:CKF851992 CUA851990:CUB851992 DDW851990:DDX851992 DNS851990:DNT851992 DXO851990:DXP851992 EHK851990:EHL851992 ERG851990:ERH851992 FBC851990:FBD851992 FKY851990:FKZ851992 FUU851990:FUV851992 GEQ851990:GER851992 GOM851990:GON851992 GYI851990:GYJ851992 HIE851990:HIF851992 HSA851990:HSB851992 IBW851990:IBX851992 ILS851990:ILT851992 IVO851990:IVP851992 JFK851990:JFL851992 JPG851990:JPH851992 JZC851990:JZD851992 KIY851990:KIZ851992 KSU851990:KSV851992 LCQ851990:LCR851992 LMM851990:LMN851992 LWI851990:LWJ851992 MGE851990:MGF851992 MQA851990:MQB851992 MZW851990:MZX851992 NJS851990:NJT851992 NTO851990:NTP851992 ODK851990:ODL851992 ONG851990:ONH851992 OXC851990:OXD851992 PGY851990:PGZ851992 PQU851990:PQV851992 QAQ851990:QAR851992 QKM851990:QKN851992 QUI851990:QUJ851992 REE851990:REF851992 ROA851990:ROB851992 RXW851990:RXX851992 SHS851990:SHT851992 SRO851990:SRP851992 TBK851990:TBL851992 TLG851990:TLH851992 TVC851990:TVD851992 UEY851990:UEZ851992 UOU851990:UOV851992 UYQ851990:UYR851992 VIM851990:VIN851992 VSI851990:VSJ851992 WCE851990:WCF851992 WMA851990:WMB851992 WVW851990:WVX851992 AH917526:AI917528 JK917526:JL917528 TG917526:TH917528 ADC917526:ADD917528 AMY917526:AMZ917528 AWU917526:AWV917528 BGQ917526:BGR917528 BQM917526:BQN917528 CAI917526:CAJ917528 CKE917526:CKF917528 CUA917526:CUB917528 DDW917526:DDX917528 DNS917526:DNT917528 DXO917526:DXP917528 EHK917526:EHL917528 ERG917526:ERH917528 FBC917526:FBD917528 FKY917526:FKZ917528 FUU917526:FUV917528 GEQ917526:GER917528 GOM917526:GON917528 GYI917526:GYJ917528 HIE917526:HIF917528 HSA917526:HSB917528 IBW917526:IBX917528 ILS917526:ILT917528 IVO917526:IVP917528 JFK917526:JFL917528 JPG917526:JPH917528 JZC917526:JZD917528 KIY917526:KIZ917528 KSU917526:KSV917528 LCQ917526:LCR917528 LMM917526:LMN917528 LWI917526:LWJ917528 MGE917526:MGF917528 MQA917526:MQB917528 MZW917526:MZX917528 NJS917526:NJT917528 NTO917526:NTP917528 ODK917526:ODL917528 ONG917526:ONH917528 OXC917526:OXD917528 PGY917526:PGZ917528 PQU917526:PQV917528 QAQ917526:QAR917528 QKM917526:QKN917528 QUI917526:QUJ917528 REE917526:REF917528 ROA917526:ROB917528 RXW917526:RXX917528 SHS917526:SHT917528 SRO917526:SRP917528 TBK917526:TBL917528 TLG917526:TLH917528 TVC917526:TVD917528 UEY917526:UEZ917528 UOU917526:UOV917528 UYQ917526:UYR917528 VIM917526:VIN917528 VSI917526:VSJ917528 WCE917526:WCF917528 WMA917526:WMB917528 WVW917526:WVX917528 AH983062:AI983064 JK983062:JL983064 TG983062:TH983064 ADC983062:ADD983064 AMY983062:AMZ983064 AWU983062:AWV983064 BGQ983062:BGR983064 BQM983062:BQN983064 CAI983062:CAJ983064 CKE983062:CKF983064 CUA983062:CUB983064 DDW983062:DDX983064 DNS983062:DNT983064 DXO983062:DXP983064 EHK983062:EHL983064 ERG983062:ERH983064 FBC983062:FBD983064 FKY983062:FKZ983064 FUU983062:FUV983064 GEQ983062:GER983064 GOM983062:GON983064 GYI983062:GYJ983064 HIE983062:HIF983064 HSA983062:HSB983064 IBW983062:IBX983064 ILS983062:ILT983064 IVO983062:IVP983064 JFK983062:JFL983064 JPG983062:JPH983064 JZC983062:JZD983064 KIY983062:KIZ983064 KSU983062:KSV983064 LCQ983062:LCR983064 LMM983062:LMN983064 LWI983062:LWJ983064 MGE983062:MGF983064 MQA983062:MQB983064 MZW983062:MZX983064 NJS983062:NJT983064 NTO983062:NTP983064 ODK983062:ODL983064 ONG983062:ONH983064 OXC983062:OXD983064 PGY983062:PGZ983064 PQU983062:PQV983064 QAQ983062:QAR983064 QKM983062:QKN983064 QUI983062:QUJ983064 REE983062:REF983064 ROA983062:ROB983064 RXW983062:RXX983064 SHS983062:SHT983064 SRO983062:SRP983064 TBK983062:TBL983064 TLG983062:TLH983064 TVC983062:TVD983064 UEY983062:UEZ983064 UOU983062:UOV983064 UYQ983062:UYR983064 VIM983062:VIN983064 VSI983062:VSJ983064 WCE983062:WCF983064 WMA983062:WMB983064 WVW983062:WVX983064 VIC983049:VIQ983049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AG65554 JJ65554 TF65554 ADB65554 AMX65554 AWT65554 BGP65554 BQL65554 CAH65554 CKD65554 CTZ65554 DDV65554 DNR65554 DXN65554 EHJ65554 ERF65554 FBB65554 FKX65554 FUT65554 GEP65554 GOL65554 GYH65554 HID65554 HRZ65554 IBV65554 ILR65554 IVN65554 JFJ65554 JPF65554 JZB65554 KIX65554 KST65554 LCP65554 LML65554 LWH65554 MGD65554 MPZ65554 MZV65554 NJR65554 NTN65554 ODJ65554 ONF65554 OXB65554 PGX65554 PQT65554 QAP65554 QKL65554 QUH65554 RED65554 RNZ65554 RXV65554 SHR65554 SRN65554 TBJ65554 TLF65554 TVB65554 UEX65554 UOT65554 UYP65554 VIL65554 VSH65554 WCD65554 WLZ65554 WVV65554 AG131090 JJ131090 TF131090 ADB131090 AMX131090 AWT131090 BGP131090 BQL131090 CAH131090 CKD131090 CTZ131090 DDV131090 DNR131090 DXN131090 EHJ131090 ERF131090 FBB131090 FKX131090 FUT131090 GEP131090 GOL131090 GYH131090 HID131090 HRZ131090 IBV131090 ILR131090 IVN131090 JFJ131090 JPF131090 JZB131090 KIX131090 KST131090 LCP131090 LML131090 LWH131090 MGD131090 MPZ131090 MZV131090 NJR131090 NTN131090 ODJ131090 ONF131090 OXB131090 PGX131090 PQT131090 QAP131090 QKL131090 QUH131090 RED131090 RNZ131090 RXV131090 SHR131090 SRN131090 TBJ131090 TLF131090 TVB131090 UEX131090 UOT131090 UYP131090 VIL131090 VSH131090 WCD131090 WLZ131090 WVV131090 AG196626 JJ196626 TF196626 ADB196626 AMX196626 AWT196626 BGP196626 BQL196626 CAH196626 CKD196626 CTZ196626 DDV196626 DNR196626 DXN196626 EHJ196626 ERF196626 FBB196626 FKX196626 FUT196626 GEP196626 GOL196626 GYH196626 HID196626 HRZ196626 IBV196626 ILR196626 IVN196626 JFJ196626 JPF196626 JZB196626 KIX196626 KST196626 LCP196626 LML196626 LWH196626 MGD196626 MPZ196626 MZV196626 NJR196626 NTN196626 ODJ196626 ONF196626 OXB196626 PGX196626 PQT196626 QAP196626 QKL196626 QUH196626 RED196626 RNZ196626 RXV196626 SHR196626 SRN196626 TBJ196626 TLF196626 TVB196626 UEX196626 UOT196626 UYP196626 VIL196626 VSH196626 WCD196626 WLZ196626 WVV196626 AG262162 JJ262162 TF262162 ADB262162 AMX262162 AWT262162 BGP262162 BQL262162 CAH262162 CKD262162 CTZ262162 DDV262162 DNR262162 DXN262162 EHJ262162 ERF262162 FBB262162 FKX262162 FUT262162 GEP262162 GOL262162 GYH262162 HID262162 HRZ262162 IBV262162 ILR262162 IVN262162 JFJ262162 JPF262162 JZB262162 KIX262162 KST262162 LCP262162 LML262162 LWH262162 MGD262162 MPZ262162 MZV262162 NJR262162 NTN262162 ODJ262162 ONF262162 OXB262162 PGX262162 PQT262162 QAP262162 QKL262162 QUH262162 RED262162 RNZ262162 RXV262162 SHR262162 SRN262162 TBJ262162 TLF262162 TVB262162 UEX262162 UOT262162 UYP262162 VIL262162 VSH262162 WCD262162 WLZ262162 WVV262162 AG327698 JJ327698 TF327698 ADB327698 AMX327698 AWT327698 BGP327698 BQL327698 CAH327698 CKD327698 CTZ327698 DDV327698 DNR327698 DXN327698 EHJ327698 ERF327698 FBB327698 FKX327698 FUT327698 GEP327698 GOL327698 GYH327698 HID327698 HRZ327698 IBV327698 ILR327698 IVN327698 JFJ327698 JPF327698 JZB327698 KIX327698 KST327698 LCP327698 LML327698 LWH327698 MGD327698 MPZ327698 MZV327698 NJR327698 NTN327698 ODJ327698 ONF327698 OXB327698 PGX327698 PQT327698 QAP327698 QKL327698 QUH327698 RED327698 RNZ327698 RXV327698 SHR327698 SRN327698 TBJ327698 TLF327698 TVB327698 UEX327698 UOT327698 UYP327698 VIL327698 VSH327698 WCD327698 WLZ327698 WVV327698 AG393234 JJ393234 TF393234 ADB393234 AMX393234 AWT393234 BGP393234 BQL393234 CAH393234 CKD393234 CTZ393234 DDV393234 DNR393234 DXN393234 EHJ393234 ERF393234 FBB393234 FKX393234 FUT393234 GEP393234 GOL393234 GYH393234 HID393234 HRZ393234 IBV393234 ILR393234 IVN393234 JFJ393234 JPF393234 JZB393234 KIX393234 KST393234 LCP393234 LML393234 LWH393234 MGD393234 MPZ393234 MZV393234 NJR393234 NTN393234 ODJ393234 ONF393234 OXB393234 PGX393234 PQT393234 QAP393234 QKL393234 QUH393234 RED393234 RNZ393234 RXV393234 SHR393234 SRN393234 TBJ393234 TLF393234 TVB393234 UEX393234 UOT393234 UYP393234 VIL393234 VSH393234 WCD393234 WLZ393234 WVV393234 AG458770 JJ458770 TF458770 ADB458770 AMX458770 AWT458770 BGP458770 BQL458770 CAH458770 CKD458770 CTZ458770 DDV458770 DNR458770 DXN458770 EHJ458770 ERF458770 FBB458770 FKX458770 FUT458770 GEP458770 GOL458770 GYH458770 HID458770 HRZ458770 IBV458770 ILR458770 IVN458770 JFJ458770 JPF458770 JZB458770 KIX458770 KST458770 LCP458770 LML458770 LWH458770 MGD458770 MPZ458770 MZV458770 NJR458770 NTN458770 ODJ458770 ONF458770 OXB458770 PGX458770 PQT458770 QAP458770 QKL458770 QUH458770 RED458770 RNZ458770 RXV458770 SHR458770 SRN458770 TBJ458770 TLF458770 TVB458770 UEX458770 UOT458770 UYP458770 VIL458770 VSH458770 WCD458770 WLZ458770 WVV458770 AG524306 JJ524306 TF524306 ADB524306 AMX524306 AWT524306 BGP524306 BQL524306 CAH524306 CKD524306 CTZ524306 DDV524306 DNR524306 DXN524306 EHJ524306 ERF524306 FBB524306 FKX524306 FUT524306 GEP524306 GOL524306 GYH524306 HID524306 HRZ524306 IBV524306 ILR524306 IVN524306 JFJ524306 JPF524306 JZB524306 KIX524306 KST524306 LCP524306 LML524306 LWH524306 MGD524306 MPZ524306 MZV524306 NJR524306 NTN524306 ODJ524306 ONF524306 OXB524306 PGX524306 PQT524306 QAP524306 QKL524306 QUH524306 RED524306 RNZ524306 RXV524306 SHR524306 SRN524306 TBJ524306 TLF524306 TVB524306 UEX524306 UOT524306 UYP524306 VIL524306 VSH524306 WCD524306 WLZ524306 WVV524306 AG589842 JJ589842 TF589842 ADB589842 AMX589842 AWT589842 BGP589842 BQL589842 CAH589842 CKD589842 CTZ589842 DDV589842 DNR589842 DXN589842 EHJ589842 ERF589842 FBB589842 FKX589842 FUT589842 GEP589842 GOL589842 GYH589842 HID589842 HRZ589842 IBV589842 ILR589842 IVN589842 JFJ589842 JPF589842 JZB589842 KIX589842 KST589842 LCP589842 LML589842 LWH589842 MGD589842 MPZ589842 MZV589842 NJR589842 NTN589842 ODJ589842 ONF589842 OXB589842 PGX589842 PQT589842 QAP589842 QKL589842 QUH589842 RED589842 RNZ589842 RXV589842 SHR589842 SRN589842 TBJ589842 TLF589842 TVB589842 UEX589842 UOT589842 UYP589842 VIL589842 VSH589842 WCD589842 WLZ589842 WVV589842 AG655378 JJ655378 TF655378 ADB655378 AMX655378 AWT655378 BGP655378 BQL655378 CAH655378 CKD655378 CTZ655378 DDV655378 DNR655378 DXN655378 EHJ655378 ERF655378 FBB655378 FKX655378 FUT655378 GEP655378 GOL655378 GYH655378 HID655378 HRZ655378 IBV655378 ILR655378 IVN655378 JFJ655378 JPF655378 JZB655378 KIX655378 KST655378 LCP655378 LML655378 LWH655378 MGD655378 MPZ655378 MZV655378 NJR655378 NTN655378 ODJ655378 ONF655378 OXB655378 PGX655378 PQT655378 QAP655378 QKL655378 QUH655378 RED655378 RNZ655378 RXV655378 SHR655378 SRN655378 TBJ655378 TLF655378 TVB655378 UEX655378 UOT655378 UYP655378 VIL655378 VSH655378 WCD655378 WLZ655378 WVV655378 AG720914 JJ720914 TF720914 ADB720914 AMX720914 AWT720914 BGP720914 BQL720914 CAH720914 CKD720914 CTZ720914 DDV720914 DNR720914 DXN720914 EHJ720914 ERF720914 FBB720914 FKX720914 FUT720914 GEP720914 GOL720914 GYH720914 HID720914 HRZ720914 IBV720914 ILR720914 IVN720914 JFJ720914 JPF720914 JZB720914 KIX720914 KST720914 LCP720914 LML720914 LWH720914 MGD720914 MPZ720914 MZV720914 NJR720914 NTN720914 ODJ720914 ONF720914 OXB720914 PGX720914 PQT720914 QAP720914 QKL720914 QUH720914 RED720914 RNZ720914 RXV720914 SHR720914 SRN720914 TBJ720914 TLF720914 TVB720914 UEX720914 UOT720914 UYP720914 VIL720914 VSH720914 WCD720914 WLZ720914 WVV720914 AG786450 JJ786450 TF786450 ADB786450 AMX786450 AWT786450 BGP786450 BQL786450 CAH786450 CKD786450 CTZ786450 DDV786450 DNR786450 DXN786450 EHJ786450 ERF786450 FBB786450 FKX786450 FUT786450 GEP786450 GOL786450 GYH786450 HID786450 HRZ786450 IBV786450 ILR786450 IVN786450 JFJ786450 JPF786450 JZB786450 KIX786450 KST786450 LCP786450 LML786450 LWH786450 MGD786450 MPZ786450 MZV786450 NJR786450 NTN786450 ODJ786450 ONF786450 OXB786450 PGX786450 PQT786450 QAP786450 QKL786450 QUH786450 RED786450 RNZ786450 RXV786450 SHR786450 SRN786450 TBJ786450 TLF786450 TVB786450 UEX786450 UOT786450 UYP786450 VIL786450 VSH786450 WCD786450 WLZ786450 WVV786450 AG851986 JJ851986 TF851986 ADB851986 AMX851986 AWT851986 BGP851986 BQL851986 CAH851986 CKD851986 CTZ851986 DDV851986 DNR851986 DXN851986 EHJ851986 ERF851986 FBB851986 FKX851986 FUT851986 GEP851986 GOL851986 GYH851986 HID851986 HRZ851986 IBV851986 ILR851986 IVN851986 JFJ851986 JPF851986 JZB851986 KIX851986 KST851986 LCP851986 LML851986 LWH851986 MGD851986 MPZ851986 MZV851986 NJR851986 NTN851986 ODJ851986 ONF851986 OXB851986 PGX851986 PQT851986 QAP851986 QKL851986 QUH851986 RED851986 RNZ851986 RXV851986 SHR851986 SRN851986 TBJ851986 TLF851986 TVB851986 UEX851986 UOT851986 UYP851986 VIL851986 VSH851986 WCD851986 WLZ851986 WVV851986 AG917522 JJ917522 TF917522 ADB917522 AMX917522 AWT917522 BGP917522 BQL917522 CAH917522 CKD917522 CTZ917522 DDV917522 DNR917522 DXN917522 EHJ917522 ERF917522 FBB917522 FKX917522 FUT917522 GEP917522 GOL917522 GYH917522 HID917522 HRZ917522 IBV917522 ILR917522 IVN917522 JFJ917522 JPF917522 JZB917522 KIX917522 KST917522 LCP917522 LML917522 LWH917522 MGD917522 MPZ917522 MZV917522 NJR917522 NTN917522 ODJ917522 ONF917522 OXB917522 PGX917522 PQT917522 QAP917522 QKL917522 QUH917522 RED917522 RNZ917522 RXV917522 SHR917522 SRN917522 TBJ917522 TLF917522 TVB917522 UEX917522 UOT917522 UYP917522 VIL917522 VSH917522 WCD917522 WLZ917522 WVV917522 AG983058 JJ983058 TF983058 ADB983058 AMX983058 AWT983058 BGP983058 BQL983058 CAH983058 CKD983058 CTZ983058 DDV983058 DNR983058 DXN983058 EHJ983058 ERF983058 FBB983058 FKX983058 FUT983058 GEP983058 GOL983058 GYH983058 HID983058 HRZ983058 IBV983058 ILR983058 IVN983058 JFJ983058 JPF983058 JZB983058 KIX983058 KST983058 LCP983058 LML983058 LWH983058 MGD983058 MPZ983058 MZV983058 NJR983058 NTN983058 ODJ983058 ONF983058 OXB983058 PGX983058 PQT983058 QAP983058 QKL983058 QUH983058 RED983058 RNZ983058 RXV983058 SHR983058 SRN983058 TBJ983058 TLF983058 TVB983058 UEX983058 UOT983058 UYP983058 VIL983058 VSH983058 WCD983058 WLZ983058 WVV983058 WBU983049:WCI983049 JL6:JM6 TH6:TI6 ADD6:ADE6 AMZ6:ANA6 AWV6:AWW6 BGR6:BGS6 BQN6:BQO6 CAJ6:CAK6 CKF6:CKG6 CUB6:CUC6 DDX6:DDY6 DNT6:DNU6 DXP6:DXQ6 EHL6:EHM6 ERH6:ERI6 FBD6:FBE6 FKZ6:FLA6 FUV6:FUW6 GER6:GES6 GON6:GOO6 GYJ6:GYK6 HIF6:HIG6 HSB6:HSC6 IBX6:IBY6 ILT6:ILU6 IVP6:IVQ6 JFL6:JFM6 JPH6:JPI6 JZD6:JZE6 KIZ6:KJA6 KSV6:KSW6 LCR6:LCS6 LMN6:LMO6 LWJ6:LWK6 MGF6:MGG6 MQB6:MQC6 MZX6:MZY6 NJT6:NJU6 NTP6:NTQ6 ODL6:ODM6 ONH6:ONI6 OXD6:OXE6 PGZ6:PHA6 PQV6:PQW6 QAR6:QAS6 QKN6:QKO6 QUJ6:QUK6 REF6:REG6 ROB6:ROC6 RXX6:RXY6 SHT6:SHU6 SRP6:SRQ6 TBL6:TBM6 TLH6:TLI6 TVD6:TVE6 UEZ6:UFA6 UOV6:UOW6 UYR6:UYS6 VIN6:VIO6 VSJ6:VSK6 WCF6:WCG6 WMB6:WMC6 WVX6:WVY6 AI65528:AJ65528 JL65528:JM65528 TH65528:TI65528 ADD65528:ADE65528 AMZ65528:ANA65528 AWV65528:AWW65528 BGR65528:BGS65528 BQN65528:BQO65528 CAJ65528:CAK65528 CKF65528:CKG65528 CUB65528:CUC65528 DDX65528:DDY65528 DNT65528:DNU65528 DXP65528:DXQ65528 EHL65528:EHM65528 ERH65528:ERI65528 FBD65528:FBE65528 FKZ65528:FLA65528 FUV65528:FUW65528 GER65528:GES65528 GON65528:GOO65528 GYJ65528:GYK65528 HIF65528:HIG65528 HSB65528:HSC65528 IBX65528:IBY65528 ILT65528:ILU65528 IVP65528:IVQ65528 JFL65528:JFM65528 JPH65528:JPI65528 JZD65528:JZE65528 KIZ65528:KJA65528 KSV65528:KSW65528 LCR65528:LCS65528 LMN65528:LMO65528 LWJ65528:LWK65528 MGF65528:MGG65528 MQB65528:MQC65528 MZX65528:MZY65528 NJT65528:NJU65528 NTP65528:NTQ65528 ODL65528:ODM65528 ONH65528:ONI65528 OXD65528:OXE65528 PGZ65528:PHA65528 PQV65528:PQW65528 QAR65528:QAS65528 QKN65528:QKO65528 QUJ65528:QUK65528 REF65528:REG65528 ROB65528:ROC65528 RXX65528:RXY65528 SHT65528:SHU65528 SRP65528:SRQ65528 TBL65528:TBM65528 TLH65528:TLI65528 TVD65528:TVE65528 UEZ65528:UFA65528 UOV65528:UOW65528 UYR65528:UYS65528 VIN65528:VIO65528 VSJ65528:VSK65528 WCF65528:WCG65528 WMB65528:WMC65528 WVX65528:WVY65528 AI131064:AJ131064 JL131064:JM131064 TH131064:TI131064 ADD131064:ADE131064 AMZ131064:ANA131064 AWV131064:AWW131064 BGR131064:BGS131064 BQN131064:BQO131064 CAJ131064:CAK131064 CKF131064:CKG131064 CUB131064:CUC131064 DDX131064:DDY131064 DNT131064:DNU131064 DXP131064:DXQ131064 EHL131064:EHM131064 ERH131064:ERI131064 FBD131064:FBE131064 FKZ131064:FLA131064 FUV131064:FUW131064 GER131064:GES131064 GON131064:GOO131064 GYJ131064:GYK131064 HIF131064:HIG131064 HSB131064:HSC131064 IBX131064:IBY131064 ILT131064:ILU131064 IVP131064:IVQ131064 JFL131064:JFM131064 JPH131064:JPI131064 JZD131064:JZE131064 KIZ131064:KJA131064 KSV131064:KSW131064 LCR131064:LCS131064 LMN131064:LMO131064 LWJ131064:LWK131064 MGF131064:MGG131064 MQB131064:MQC131064 MZX131064:MZY131064 NJT131064:NJU131064 NTP131064:NTQ131064 ODL131064:ODM131064 ONH131064:ONI131064 OXD131064:OXE131064 PGZ131064:PHA131064 PQV131064:PQW131064 QAR131064:QAS131064 QKN131064:QKO131064 QUJ131064:QUK131064 REF131064:REG131064 ROB131064:ROC131064 RXX131064:RXY131064 SHT131064:SHU131064 SRP131064:SRQ131064 TBL131064:TBM131064 TLH131064:TLI131064 TVD131064:TVE131064 UEZ131064:UFA131064 UOV131064:UOW131064 UYR131064:UYS131064 VIN131064:VIO131064 VSJ131064:VSK131064 WCF131064:WCG131064 WMB131064:WMC131064 WVX131064:WVY131064 AI196600:AJ196600 JL196600:JM196600 TH196600:TI196600 ADD196600:ADE196600 AMZ196600:ANA196600 AWV196600:AWW196600 BGR196600:BGS196600 BQN196600:BQO196600 CAJ196600:CAK196600 CKF196600:CKG196600 CUB196600:CUC196600 DDX196600:DDY196600 DNT196600:DNU196600 DXP196600:DXQ196600 EHL196600:EHM196600 ERH196600:ERI196600 FBD196600:FBE196600 FKZ196600:FLA196600 FUV196600:FUW196600 GER196600:GES196600 GON196600:GOO196600 GYJ196600:GYK196600 HIF196600:HIG196600 HSB196600:HSC196600 IBX196600:IBY196600 ILT196600:ILU196600 IVP196600:IVQ196600 JFL196600:JFM196600 JPH196600:JPI196600 JZD196600:JZE196600 KIZ196600:KJA196600 KSV196600:KSW196600 LCR196600:LCS196600 LMN196600:LMO196600 LWJ196600:LWK196600 MGF196600:MGG196600 MQB196600:MQC196600 MZX196600:MZY196600 NJT196600:NJU196600 NTP196600:NTQ196600 ODL196600:ODM196600 ONH196600:ONI196600 OXD196600:OXE196600 PGZ196600:PHA196600 PQV196600:PQW196600 QAR196600:QAS196600 QKN196600:QKO196600 QUJ196600:QUK196600 REF196600:REG196600 ROB196600:ROC196600 RXX196600:RXY196600 SHT196600:SHU196600 SRP196600:SRQ196600 TBL196600:TBM196600 TLH196600:TLI196600 TVD196600:TVE196600 UEZ196600:UFA196600 UOV196600:UOW196600 UYR196600:UYS196600 VIN196600:VIO196600 VSJ196600:VSK196600 WCF196600:WCG196600 WMB196600:WMC196600 WVX196600:WVY196600 AI262136:AJ262136 JL262136:JM262136 TH262136:TI262136 ADD262136:ADE262136 AMZ262136:ANA262136 AWV262136:AWW262136 BGR262136:BGS262136 BQN262136:BQO262136 CAJ262136:CAK262136 CKF262136:CKG262136 CUB262136:CUC262136 DDX262136:DDY262136 DNT262136:DNU262136 DXP262136:DXQ262136 EHL262136:EHM262136 ERH262136:ERI262136 FBD262136:FBE262136 FKZ262136:FLA262136 FUV262136:FUW262136 GER262136:GES262136 GON262136:GOO262136 GYJ262136:GYK262136 HIF262136:HIG262136 HSB262136:HSC262136 IBX262136:IBY262136 ILT262136:ILU262136 IVP262136:IVQ262136 JFL262136:JFM262136 JPH262136:JPI262136 JZD262136:JZE262136 KIZ262136:KJA262136 KSV262136:KSW262136 LCR262136:LCS262136 LMN262136:LMO262136 LWJ262136:LWK262136 MGF262136:MGG262136 MQB262136:MQC262136 MZX262136:MZY262136 NJT262136:NJU262136 NTP262136:NTQ262136 ODL262136:ODM262136 ONH262136:ONI262136 OXD262136:OXE262136 PGZ262136:PHA262136 PQV262136:PQW262136 QAR262136:QAS262136 QKN262136:QKO262136 QUJ262136:QUK262136 REF262136:REG262136 ROB262136:ROC262136 RXX262136:RXY262136 SHT262136:SHU262136 SRP262136:SRQ262136 TBL262136:TBM262136 TLH262136:TLI262136 TVD262136:TVE262136 UEZ262136:UFA262136 UOV262136:UOW262136 UYR262136:UYS262136 VIN262136:VIO262136 VSJ262136:VSK262136 WCF262136:WCG262136 WMB262136:WMC262136 WVX262136:WVY262136 AI327672:AJ327672 JL327672:JM327672 TH327672:TI327672 ADD327672:ADE327672 AMZ327672:ANA327672 AWV327672:AWW327672 BGR327672:BGS327672 BQN327672:BQO327672 CAJ327672:CAK327672 CKF327672:CKG327672 CUB327672:CUC327672 DDX327672:DDY327672 DNT327672:DNU327672 DXP327672:DXQ327672 EHL327672:EHM327672 ERH327672:ERI327672 FBD327672:FBE327672 FKZ327672:FLA327672 FUV327672:FUW327672 GER327672:GES327672 GON327672:GOO327672 GYJ327672:GYK327672 HIF327672:HIG327672 HSB327672:HSC327672 IBX327672:IBY327672 ILT327672:ILU327672 IVP327672:IVQ327672 JFL327672:JFM327672 JPH327672:JPI327672 JZD327672:JZE327672 KIZ327672:KJA327672 KSV327672:KSW327672 LCR327672:LCS327672 LMN327672:LMO327672 LWJ327672:LWK327672 MGF327672:MGG327672 MQB327672:MQC327672 MZX327672:MZY327672 NJT327672:NJU327672 NTP327672:NTQ327672 ODL327672:ODM327672 ONH327672:ONI327672 OXD327672:OXE327672 PGZ327672:PHA327672 PQV327672:PQW327672 QAR327672:QAS327672 QKN327672:QKO327672 QUJ327672:QUK327672 REF327672:REG327672 ROB327672:ROC327672 RXX327672:RXY327672 SHT327672:SHU327672 SRP327672:SRQ327672 TBL327672:TBM327672 TLH327672:TLI327672 TVD327672:TVE327672 UEZ327672:UFA327672 UOV327672:UOW327672 UYR327672:UYS327672 VIN327672:VIO327672 VSJ327672:VSK327672 WCF327672:WCG327672 WMB327672:WMC327672 WVX327672:WVY327672 AI393208:AJ393208 JL393208:JM393208 TH393208:TI393208 ADD393208:ADE393208 AMZ393208:ANA393208 AWV393208:AWW393208 BGR393208:BGS393208 BQN393208:BQO393208 CAJ393208:CAK393208 CKF393208:CKG393208 CUB393208:CUC393208 DDX393208:DDY393208 DNT393208:DNU393208 DXP393208:DXQ393208 EHL393208:EHM393208 ERH393208:ERI393208 FBD393208:FBE393208 FKZ393208:FLA393208 FUV393208:FUW393208 GER393208:GES393208 GON393208:GOO393208 GYJ393208:GYK393208 HIF393208:HIG393208 HSB393208:HSC393208 IBX393208:IBY393208 ILT393208:ILU393208 IVP393208:IVQ393208 JFL393208:JFM393208 JPH393208:JPI393208 JZD393208:JZE393208 KIZ393208:KJA393208 KSV393208:KSW393208 LCR393208:LCS393208 LMN393208:LMO393208 LWJ393208:LWK393208 MGF393208:MGG393208 MQB393208:MQC393208 MZX393208:MZY393208 NJT393208:NJU393208 NTP393208:NTQ393208 ODL393208:ODM393208 ONH393208:ONI393208 OXD393208:OXE393208 PGZ393208:PHA393208 PQV393208:PQW393208 QAR393208:QAS393208 QKN393208:QKO393208 QUJ393208:QUK393208 REF393208:REG393208 ROB393208:ROC393208 RXX393208:RXY393208 SHT393208:SHU393208 SRP393208:SRQ393208 TBL393208:TBM393208 TLH393208:TLI393208 TVD393208:TVE393208 UEZ393208:UFA393208 UOV393208:UOW393208 UYR393208:UYS393208 VIN393208:VIO393208 VSJ393208:VSK393208 WCF393208:WCG393208 WMB393208:WMC393208 WVX393208:WVY393208 AI458744:AJ458744 JL458744:JM458744 TH458744:TI458744 ADD458744:ADE458744 AMZ458744:ANA458744 AWV458744:AWW458744 BGR458744:BGS458744 BQN458744:BQO458744 CAJ458744:CAK458744 CKF458744:CKG458744 CUB458744:CUC458744 DDX458744:DDY458744 DNT458744:DNU458744 DXP458744:DXQ458744 EHL458744:EHM458744 ERH458744:ERI458744 FBD458744:FBE458744 FKZ458744:FLA458744 FUV458744:FUW458744 GER458744:GES458744 GON458744:GOO458744 GYJ458744:GYK458744 HIF458744:HIG458744 HSB458744:HSC458744 IBX458744:IBY458744 ILT458744:ILU458744 IVP458744:IVQ458744 JFL458744:JFM458744 JPH458744:JPI458744 JZD458744:JZE458744 KIZ458744:KJA458744 KSV458744:KSW458744 LCR458744:LCS458744 LMN458744:LMO458744 LWJ458744:LWK458744 MGF458744:MGG458744 MQB458744:MQC458744 MZX458744:MZY458744 NJT458744:NJU458744 NTP458744:NTQ458744 ODL458744:ODM458744 ONH458744:ONI458744 OXD458744:OXE458744 PGZ458744:PHA458744 PQV458744:PQW458744 QAR458744:QAS458744 QKN458744:QKO458744 QUJ458744:QUK458744 REF458744:REG458744 ROB458744:ROC458744 RXX458744:RXY458744 SHT458744:SHU458744 SRP458744:SRQ458744 TBL458744:TBM458744 TLH458744:TLI458744 TVD458744:TVE458744 UEZ458744:UFA458744 UOV458744:UOW458744 UYR458744:UYS458744 VIN458744:VIO458744 VSJ458744:VSK458744 WCF458744:WCG458744 WMB458744:WMC458744 WVX458744:WVY458744 AI524280:AJ524280 JL524280:JM524280 TH524280:TI524280 ADD524280:ADE524280 AMZ524280:ANA524280 AWV524280:AWW524280 BGR524280:BGS524280 BQN524280:BQO524280 CAJ524280:CAK524280 CKF524280:CKG524280 CUB524280:CUC524280 DDX524280:DDY524280 DNT524280:DNU524280 DXP524280:DXQ524280 EHL524280:EHM524280 ERH524280:ERI524280 FBD524280:FBE524280 FKZ524280:FLA524280 FUV524280:FUW524280 GER524280:GES524280 GON524280:GOO524280 GYJ524280:GYK524280 HIF524280:HIG524280 HSB524280:HSC524280 IBX524280:IBY524280 ILT524280:ILU524280 IVP524280:IVQ524280 JFL524280:JFM524280 JPH524280:JPI524280 JZD524280:JZE524280 KIZ524280:KJA524280 KSV524280:KSW524280 LCR524280:LCS524280 LMN524280:LMO524280 LWJ524280:LWK524280 MGF524280:MGG524280 MQB524280:MQC524280 MZX524280:MZY524280 NJT524280:NJU524280 NTP524280:NTQ524280 ODL524280:ODM524280 ONH524280:ONI524280 OXD524280:OXE524280 PGZ524280:PHA524280 PQV524280:PQW524280 QAR524280:QAS524280 QKN524280:QKO524280 QUJ524280:QUK524280 REF524280:REG524280 ROB524280:ROC524280 RXX524280:RXY524280 SHT524280:SHU524280 SRP524280:SRQ524280 TBL524280:TBM524280 TLH524280:TLI524280 TVD524280:TVE524280 UEZ524280:UFA524280 UOV524280:UOW524280 UYR524280:UYS524280 VIN524280:VIO524280 VSJ524280:VSK524280 WCF524280:WCG524280 WMB524280:WMC524280 WVX524280:WVY524280 AI589816:AJ589816 JL589816:JM589816 TH589816:TI589816 ADD589816:ADE589816 AMZ589816:ANA589816 AWV589816:AWW589816 BGR589816:BGS589816 BQN589816:BQO589816 CAJ589816:CAK589816 CKF589816:CKG589816 CUB589816:CUC589816 DDX589816:DDY589816 DNT589816:DNU589816 DXP589816:DXQ589816 EHL589816:EHM589816 ERH589816:ERI589816 FBD589816:FBE589816 FKZ589816:FLA589816 FUV589816:FUW589816 GER589816:GES589816 GON589816:GOO589816 GYJ589816:GYK589816 HIF589816:HIG589816 HSB589816:HSC589816 IBX589816:IBY589816 ILT589816:ILU589816 IVP589816:IVQ589816 JFL589816:JFM589816 JPH589816:JPI589816 JZD589816:JZE589816 KIZ589816:KJA589816 KSV589816:KSW589816 LCR589816:LCS589816 LMN589816:LMO589816 LWJ589816:LWK589816 MGF589816:MGG589816 MQB589816:MQC589816 MZX589816:MZY589816 NJT589816:NJU589816 NTP589816:NTQ589816 ODL589816:ODM589816 ONH589816:ONI589816 OXD589816:OXE589816 PGZ589816:PHA589816 PQV589816:PQW589816 QAR589816:QAS589816 QKN589816:QKO589816 QUJ589816:QUK589816 REF589816:REG589816 ROB589816:ROC589816 RXX589816:RXY589816 SHT589816:SHU589816 SRP589816:SRQ589816 TBL589816:TBM589816 TLH589816:TLI589816 TVD589816:TVE589816 UEZ589816:UFA589816 UOV589816:UOW589816 UYR589816:UYS589816 VIN589816:VIO589816 VSJ589816:VSK589816 WCF589816:WCG589816 WMB589816:WMC589816 WVX589816:WVY589816 AI655352:AJ655352 JL655352:JM655352 TH655352:TI655352 ADD655352:ADE655352 AMZ655352:ANA655352 AWV655352:AWW655352 BGR655352:BGS655352 BQN655352:BQO655352 CAJ655352:CAK655352 CKF655352:CKG655352 CUB655352:CUC655352 DDX655352:DDY655352 DNT655352:DNU655352 DXP655352:DXQ655352 EHL655352:EHM655352 ERH655352:ERI655352 FBD655352:FBE655352 FKZ655352:FLA655352 FUV655352:FUW655352 GER655352:GES655352 GON655352:GOO655352 GYJ655352:GYK655352 HIF655352:HIG655352 HSB655352:HSC655352 IBX655352:IBY655352 ILT655352:ILU655352 IVP655352:IVQ655352 JFL655352:JFM655352 JPH655352:JPI655352 JZD655352:JZE655352 KIZ655352:KJA655352 KSV655352:KSW655352 LCR655352:LCS655352 LMN655352:LMO655352 LWJ655352:LWK655352 MGF655352:MGG655352 MQB655352:MQC655352 MZX655352:MZY655352 NJT655352:NJU655352 NTP655352:NTQ655352 ODL655352:ODM655352 ONH655352:ONI655352 OXD655352:OXE655352 PGZ655352:PHA655352 PQV655352:PQW655352 QAR655352:QAS655352 QKN655352:QKO655352 QUJ655352:QUK655352 REF655352:REG655352 ROB655352:ROC655352 RXX655352:RXY655352 SHT655352:SHU655352 SRP655352:SRQ655352 TBL655352:TBM655352 TLH655352:TLI655352 TVD655352:TVE655352 UEZ655352:UFA655352 UOV655352:UOW655352 UYR655352:UYS655352 VIN655352:VIO655352 VSJ655352:VSK655352 WCF655352:WCG655352 WMB655352:WMC655352 WVX655352:WVY655352 AI720888:AJ720888 JL720888:JM720888 TH720888:TI720888 ADD720888:ADE720888 AMZ720888:ANA720888 AWV720888:AWW720888 BGR720888:BGS720888 BQN720888:BQO720888 CAJ720888:CAK720888 CKF720888:CKG720888 CUB720888:CUC720888 DDX720888:DDY720888 DNT720888:DNU720888 DXP720888:DXQ720888 EHL720888:EHM720888 ERH720888:ERI720888 FBD720888:FBE720888 FKZ720888:FLA720888 FUV720888:FUW720888 GER720888:GES720888 GON720888:GOO720888 GYJ720888:GYK720888 HIF720888:HIG720888 HSB720888:HSC720888 IBX720888:IBY720888 ILT720888:ILU720888 IVP720888:IVQ720888 JFL720888:JFM720888 JPH720888:JPI720888 JZD720888:JZE720888 KIZ720888:KJA720888 KSV720888:KSW720888 LCR720888:LCS720888 LMN720888:LMO720888 LWJ720888:LWK720888 MGF720888:MGG720888 MQB720888:MQC720888 MZX720888:MZY720888 NJT720888:NJU720888 NTP720888:NTQ720888 ODL720888:ODM720888 ONH720888:ONI720888 OXD720888:OXE720888 PGZ720888:PHA720888 PQV720888:PQW720888 QAR720888:QAS720888 QKN720888:QKO720888 QUJ720888:QUK720888 REF720888:REG720888 ROB720888:ROC720888 RXX720888:RXY720888 SHT720888:SHU720888 SRP720888:SRQ720888 TBL720888:TBM720888 TLH720888:TLI720888 TVD720888:TVE720888 UEZ720888:UFA720888 UOV720888:UOW720888 UYR720888:UYS720888 VIN720888:VIO720888 VSJ720888:VSK720888 WCF720888:WCG720888 WMB720888:WMC720888 WVX720888:WVY720888 AI786424:AJ786424 JL786424:JM786424 TH786424:TI786424 ADD786424:ADE786424 AMZ786424:ANA786424 AWV786424:AWW786424 BGR786424:BGS786424 BQN786424:BQO786424 CAJ786424:CAK786424 CKF786424:CKG786424 CUB786424:CUC786424 DDX786424:DDY786424 DNT786424:DNU786424 DXP786424:DXQ786424 EHL786424:EHM786424 ERH786424:ERI786424 FBD786424:FBE786424 FKZ786424:FLA786424 FUV786424:FUW786424 GER786424:GES786424 GON786424:GOO786424 GYJ786424:GYK786424 HIF786424:HIG786424 HSB786424:HSC786424 IBX786424:IBY786424 ILT786424:ILU786424 IVP786424:IVQ786424 JFL786424:JFM786424 JPH786424:JPI786424 JZD786424:JZE786424 KIZ786424:KJA786424 KSV786424:KSW786424 LCR786424:LCS786424 LMN786424:LMO786424 LWJ786424:LWK786424 MGF786424:MGG786424 MQB786424:MQC786424 MZX786424:MZY786424 NJT786424:NJU786424 NTP786424:NTQ786424 ODL786424:ODM786424 ONH786424:ONI786424 OXD786424:OXE786424 PGZ786424:PHA786424 PQV786424:PQW786424 QAR786424:QAS786424 QKN786424:QKO786424 QUJ786424:QUK786424 REF786424:REG786424 ROB786424:ROC786424 RXX786424:RXY786424 SHT786424:SHU786424 SRP786424:SRQ786424 TBL786424:TBM786424 TLH786424:TLI786424 TVD786424:TVE786424 UEZ786424:UFA786424 UOV786424:UOW786424 UYR786424:UYS786424 VIN786424:VIO786424 VSJ786424:VSK786424 WCF786424:WCG786424 WMB786424:WMC786424 WVX786424:WVY786424 AI851960:AJ851960 JL851960:JM851960 TH851960:TI851960 ADD851960:ADE851960 AMZ851960:ANA851960 AWV851960:AWW851960 BGR851960:BGS851960 BQN851960:BQO851960 CAJ851960:CAK851960 CKF851960:CKG851960 CUB851960:CUC851960 DDX851960:DDY851960 DNT851960:DNU851960 DXP851960:DXQ851960 EHL851960:EHM851960 ERH851960:ERI851960 FBD851960:FBE851960 FKZ851960:FLA851960 FUV851960:FUW851960 GER851960:GES851960 GON851960:GOO851960 GYJ851960:GYK851960 HIF851960:HIG851960 HSB851960:HSC851960 IBX851960:IBY851960 ILT851960:ILU851960 IVP851960:IVQ851960 JFL851960:JFM851960 JPH851960:JPI851960 JZD851960:JZE851960 KIZ851960:KJA851960 KSV851960:KSW851960 LCR851960:LCS851960 LMN851960:LMO851960 LWJ851960:LWK851960 MGF851960:MGG851960 MQB851960:MQC851960 MZX851960:MZY851960 NJT851960:NJU851960 NTP851960:NTQ851960 ODL851960:ODM851960 ONH851960:ONI851960 OXD851960:OXE851960 PGZ851960:PHA851960 PQV851960:PQW851960 QAR851960:QAS851960 QKN851960:QKO851960 QUJ851960:QUK851960 REF851960:REG851960 ROB851960:ROC851960 RXX851960:RXY851960 SHT851960:SHU851960 SRP851960:SRQ851960 TBL851960:TBM851960 TLH851960:TLI851960 TVD851960:TVE851960 UEZ851960:UFA851960 UOV851960:UOW851960 UYR851960:UYS851960 VIN851960:VIO851960 VSJ851960:VSK851960 WCF851960:WCG851960 WMB851960:WMC851960 WVX851960:WVY851960 AI917496:AJ917496 JL917496:JM917496 TH917496:TI917496 ADD917496:ADE917496 AMZ917496:ANA917496 AWV917496:AWW917496 BGR917496:BGS917496 BQN917496:BQO917496 CAJ917496:CAK917496 CKF917496:CKG917496 CUB917496:CUC917496 DDX917496:DDY917496 DNT917496:DNU917496 DXP917496:DXQ917496 EHL917496:EHM917496 ERH917496:ERI917496 FBD917496:FBE917496 FKZ917496:FLA917496 FUV917496:FUW917496 GER917496:GES917496 GON917496:GOO917496 GYJ917496:GYK917496 HIF917496:HIG917496 HSB917496:HSC917496 IBX917496:IBY917496 ILT917496:ILU917496 IVP917496:IVQ917496 JFL917496:JFM917496 JPH917496:JPI917496 JZD917496:JZE917496 KIZ917496:KJA917496 KSV917496:KSW917496 LCR917496:LCS917496 LMN917496:LMO917496 LWJ917496:LWK917496 MGF917496:MGG917496 MQB917496:MQC917496 MZX917496:MZY917496 NJT917496:NJU917496 NTP917496:NTQ917496 ODL917496:ODM917496 ONH917496:ONI917496 OXD917496:OXE917496 PGZ917496:PHA917496 PQV917496:PQW917496 QAR917496:QAS917496 QKN917496:QKO917496 QUJ917496:QUK917496 REF917496:REG917496 ROB917496:ROC917496 RXX917496:RXY917496 SHT917496:SHU917496 SRP917496:SRQ917496 TBL917496:TBM917496 TLH917496:TLI917496 TVD917496:TVE917496 UEZ917496:UFA917496 UOV917496:UOW917496 UYR917496:UYS917496 VIN917496:VIO917496 VSJ917496:VSK917496 WCF917496:WCG917496 WMB917496:WMC917496 WVX917496:WVY917496 AI983032:AJ983032 JL983032:JM983032 TH983032:TI983032 ADD983032:ADE983032 AMZ983032:ANA983032 AWV983032:AWW983032 BGR983032:BGS983032 BQN983032:BQO983032 CAJ983032:CAK983032 CKF983032:CKG983032 CUB983032:CUC983032 DDX983032:DDY983032 DNT983032:DNU983032 DXP983032:DXQ983032 EHL983032:EHM983032 ERH983032:ERI983032 FBD983032:FBE983032 FKZ983032:FLA983032 FUV983032:FUW983032 GER983032:GES983032 GON983032:GOO983032 GYJ983032:GYK983032 HIF983032:HIG983032 HSB983032:HSC983032 IBX983032:IBY983032 ILT983032:ILU983032 IVP983032:IVQ983032 JFL983032:JFM983032 JPH983032:JPI983032 JZD983032:JZE983032 KIZ983032:KJA983032 KSV983032:KSW983032 LCR983032:LCS983032 LMN983032:LMO983032 LWJ983032:LWK983032 MGF983032:MGG983032 MQB983032:MQC983032 MZX983032:MZY983032 NJT983032:NJU983032 NTP983032:NTQ983032 ODL983032:ODM983032 ONH983032:ONI983032 OXD983032:OXE983032 PGZ983032:PHA983032 PQV983032:PQW983032 QAR983032:QAS983032 QKN983032:QKO983032 QUJ983032:QUK983032 REF983032:REG983032 ROB983032:ROC983032 RXX983032:RXY983032 SHT983032:SHU983032 SRP983032:SRQ983032 TBL983032:TBM983032 TLH983032:TLI983032 TVD983032:TVE983032 UEZ983032:UFA983032 UOV983032:UOW983032 UYR983032:UYS983032 VIN983032:VIO983032 VSJ983032:VSK983032 WCF983032:WCG983032 WMB983032:WMC983032 WVX983032:WVY983032 WLQ983049:WME983049 JH6:JI6 TD6:TE6 ACZ6:ADA6 AMV6:AMW6 AWR6:AWS6 BGN6:BGO6 BQJ6:BQK6 CAF6:CAG6 CKB6:CKC6 CTX6:CTY6 DDT6:DDU6 DNP6:DNQ6 DXL6:DXM6 EHH6:EHI6 ERD6:ERE6 FAZ6:FBA6 FKV6:FKW6 FUR6:FUS6 GEN6:GEO6 GOJ6:GOK6 GYF6:GYG6 HIB6:HIC6 HRX6:HRY6 IBT6:IBU6 ILP6:ILQ6 IVL6:IVM6 JFH6:JFI6 JPD6:JPE6 JYZ6:JZA6 KIV6:KIW6 KSR6:KSS6 LCN6:LCO6 LMJ6:LMK6 LWF6:LWG6 MGB6:MGC6 MPX6:MPY6 MZT6:MZU6 NJP6:NJQ6 NTL6:NTM6 ODH6:ODI6 OND6:ONE6 OWZ6:OXA6 PGV6:PGW6 PQR6:PQS6 QAN6:QAO6 QKJ6:QKK6 QUF6:QUG6 REB6:REC6 RNX6:RNY6 RXT6:RXU6 SHP6:SHQ6 SRL6:SRM6 TBH6:TBI6 TLD6:TLE6 TUZ6:TVA6 UEV6:UEW6 UOR6:UOS6 UYN6:UYO6 VIJ6:VIK6 VSF6:VSG6 WCB6:WCC6 WLX6:WLY6 WVT6:WVU6 AE65528:AF65528 JH65528:JI65528 TD65528:TE65528 ACZ65528:ADA65528 AMV65528:AMW65528 AWR65528:AWS65528 BGN65528:BGO65528 BQJ65528:BQK65528 CAF65528:CAG65528 CKB65528:CKC65528 CTX65528:CTY65528 DDT65528:DDU65528 DNP65528:DNQ65528 DXL65528:DXM65528 EHH65528:EHI65528 ERD65528:ERE65528 FAZ65528:FBA65528 FKV65528:FKW65528 FUR65528:FUS65528 GEN65528:GEO65528 GOJ65528:GOK65528 GYF65528:GYG65528 HIB65528:HIC65528 HRX65528:HRY65528 IBT65528:IBU65528 ILP65528:ILQ65528 IVL65528:IVM65528 JFH65528:JFI65528 JPD65528:JPE65528 JYZ65528:JZA65528 KIV65528:KIW65528 KSR65528:KSS65528 LCN65528:LCO65528 LMJ65528:LMK65528 LWF65528:LWG65528 MGB65528:MGC65528 MPX65528:MPY65528 MZT65528:MZU65528 NJP65528:NJQ65528 NTL65528:NTM65528 ODH65528:ODI65528 OND65528:ONE65528 OWZ65528:OXA65528 PGV65528:PGW65528 PQR65528:PQS65528 QAN65528:QAO65528 QKJ65528:QKK65528 QUF65528:QUG65528 REB65528:REC65528 RNX65528:RNY65528 RXT65528:RXU65528 SHP65528:SHQ65528 SRL65528:SRM65528 TBH65528:TBI65528 TLD65528:TLE65528 TUZ65528:TVA65528 UEV65528:UEW65528 UOR65528:UOS65528 UYN65528:UYO65528 VIJ65528:VIK65528 VSF65528:VSG65528 WCB65528:WCC65528 WLX65528:WLY65528 WVT65528:WVU65528 AE131064:AF131064 JH131064:JI131064 TD131064:TE131064 ACZ131064:ADA131064 AMV131064:AMW131064 AWR131064:AWS131064 BGN131064:BGO131064 BQJ131064:BQK131064 CAF131064:CAG131064 CKB131064:CKC131064 CTX131064:CTY131064 DDT131064:DDU131064 DNP131064:DNQ131064 DXL131064:DXM131064 EHH131064:EHI131064 ERD131064:ERE131064 FAZ131064:FBA131064 FKV131064:FKW131064 FUR131064:FUS131064 GEN131064:GEO131064 GOJ131064:GOK131064 GYF131064:GYG131064 HIB131064:HIC131064 HRX131064:HRY131064 IBT131064:IBU131064 ILP131064:ILQ131064 IVL131064:IVM131064 JFH131064:JFI131064 JPD131064:JPE131064 JYZ131064:JZA131064 KIV131064:KIW131064 KSR131064:KSS131064 LCN131064:LCO131064 LMJ131064:LMK131064 LWF131064:LWG131064 MGB131064:MGC131064 MPX131064:MPY131064 MZT131064:MZU131064 NJP131064:NJQ131064 NTL131064:NTM131064 ODH131064:ODI131064 OND131064:ONE131064 OWZ131064:OXA131064 PGV131064:PGW131064 PQR131064:PQS131064 QAN131064:QAO131064 QKJ131064:QKK131064 QUF131064:QUG131064 REB131064:REC131064 RNX131064:RNY131064 RXT131064:RXU131064 SHP131064:SHQ131064 SRL131064:SRM131064 TBH131064:TBI131064 TLD131064:TLE131064 TUZ131064:TVA131064 UEV131064:UEW131064 UOR131064:UOS131064 UYN131064:UYO131064 VIJ131064:VIK131064 VSF131064:VSG131064 WCB131064:WCC131064 WLX131064:WLY131064 WVT131064:WVU131064 AE196600:AF196600 JH196600:JI196600 TD196600:TE196600 ACZ196600:ADA196600 AMV196600:AMW196600 AWR196600:AWS196600 BGN196600:BGO196600 BQJ196600:BQK196600 CAF196600:CAG196600 CKB196600:CKC196600 CTX196600:CTY196600 DDT196600:DDU196600 DNP196600:DNQ196600 DXL196600:DXM196600 EHH196600:EHI196600 ERD196600:ERE196600 FAZ196600:FBA196600 FKV196600:FKW196600 FUR196600:FUS196600 GEN196600:GEO196600 GOJ196600:GOK196600 GYF196600:GYG196600 HIB196600:HIC196600 HRX196600:HRY196600 IBT196600:IBU196600 ILP196600:ILQ196600 IVL196600:IVM196600 JFH196600:JFI196600 JPD196600:JPE196600 JYZ196600:JZA196600 KIV196600:KIW196600 KSR196600:KSS196600 LCN196600:LCO196600 LMJ196600:LMK196600 LWF196600:LWG196600 MGB196600:MGC196600 MPX196600:MPY196600 MZT196600:MZU196600 NJP196600:NJQ196600 NTL196600:NTM196600 ODH196600:ODI196600 OND196600:ONE196600 OWZ196600:OXA196600 PGV196600:PGW196600 PQR196600:PQS196600 QAN196600:QAO196600 QKJ196600:QKK196600 QUF196600:QUG196600 REB196600:REC196600 RNX196600:RNY196600 RXT196600:RXU196600 SHP196600:SHQ196600 SRL196600:SRM196600 TBH196600:TBI196600 TLD196600:TLE196600 TUZ196600:TVA196600 UEV196600:UEW196600 UOR196600:UOS196600 UYN196600:UYO196600 VIJ196600:VIK196600 VSF196600:VSG196600 WCB196600:WCC196600 WLX196600:WLY196600 WVT196600:WVU196600 AE262136:AF262136 JH262136:JI262136 TD262136:TE262136 ACZ262136:ADA262136 AMV262136:AMW262136 AWR262136:AWS262136 BGN262136:BGO262136 BQJ262136:BQK262136 CAF262136:CAG262136 CKB262136:CKC262136 CTX262136:CTY262136 DDT262136:DDU262136 DNP262136:DNQ262136 DXL262136:DXM262136 EHH262136:EHI262136 ERD262136:ERE262136 FAZ262136:FBA262136 FKV262136:FKW262136 FUR262136:FUS262136 GEN262136:GEO262136 GOJ262136:GOK262136 GYF262136:GYG262136 HIB262136:HIC262136 HRX262136:HRY262136 IBT262136:IBU262136 ILP262136:ILQ262136 IVL262136:IVM262136 JFH262136:JFI262136 JPD262136:JPE262136 JYZ262136:JZA262136 KIV262136:KIW262136 KSR262136:KSS262136 LCN262136:LCO262136 LMJ262136:LMK262136 LWF262136:LWG262136 MGB262136:MGC262136 MPX262136:MPY262136 MZT262136:MZU262136 NJP262136:NJQ262136 NTL262136:NTM262136 ODH262136:ODI262136 OND262136:ONE262136 OWZ262136:OXA262136 PGV262136:PGW262136 PQR262136:PQS262136 QAN262136:QAO262136 QKJ262136:QKK262136 QUF262136:QUG262136 REB262136:REC262136 RNX262136:RNY262136 RXT262136:RXU262136 SHP262136:SHQ262136 SRL262136:SRM262136 TBH262136:TBI262136 TLD262136:TLE262136 TUZ262136:TVA262136 UEV262136:UEW262136 UOR262136:UOS262136 UYN262136:UYO262136 VIJ262136:VIK262136 VSF262136:VSG262136 WCB262136:WCC262136 WLX262136:WLY262136 WVT262136:WVU262136 AE327672:AF327672 JH327672:JI327672 TD327672:TE327672 ACZ327672:ADA327672 AMV327672:AMW327672 AWR327672:AWS327672 BGN327672:BGO327672 BQJ327672:BQK327672 CAF327672:CAG327672 CKB327672:CKC327672 CTX327672:CTY327672 DDT327672:DDU327672 DNP327672:DNQ327672 DXL327672:DXM327672 EHH327672:EHI327672 ERD327672:ERE327672 FAZ327672:FBA327672 FKV327672:FKW327672 FUR327672:FUS327672 GEN327672:GEO327672 GOJ327672:GOK327672 GYF327672:GYG327672 HIB327672:HIC327672 HRX327672:HRY327672 IBT327672:IBU327672 ILP327672:ILQ327672 IVL327672:IVM327672 JFH327672:JFI327672 JPD327672:JPE327672 JYZ327672:JZA327672 KIV327672:KIW327672 KSR327672:KSS327672 LCN327672:LCO327672 LMJ327672:LMK327672 LWF327672:LWG327672 MGB327672:MGC327672 MPX327672:MPY327672 MZT327672:MZU327672 NJP327672:NJQ327672 NTL327672:NTM327672 ODH327672:ODI327672 OND327672:ONE327672 OWZ327672:OXA327672 PGV327672:PGW327672 PQR327672:PQS327672 QAN327672:QAO327672 QKJ327672:QKK327672 QUF327672:QUG327672 REB327672:REC327672 RNX327672:RNY327672 RXT327672:RXU327672 SHP327672:SHQ327672 SRL327672:SRM327672 TBH327672:TBI327672 TLD327672:TLE327672 TUZ327672:TVA327672 UEV327672:UEW327672 UOR327672:UOS327672 UYN327672:UYO327672 VIJ327672:VIK327672 VSF327672:VSG327672 WCB327672:WCC327672 WLX327672:WLY327672 WVT327672:WVU327672 AE393208:AF393208 JH393208:JI393208 TD393208:TE393208 ACZ393208:ADA393208 AMV393208:AMW393208 AWR393208:AWS393208 BGN393208:BGO393208 BQJ393208:BQK393208 CAF393208:CAG393208 CKB393208:CKC393208 CTX393208:CTY393208 DDT393208:DDU393208 DNP393208:DNQ393208 DXL393208:DXM393208 EHH393208:EHI393208 ERD393208:ERE393208 FAZ393208:FBA393208 FKV393208:FKW393208 FUR393208:FUS393208 GEN393208:GEO393208 GOJ393208:GOK393208 GYF393208:GYG393208 HIB393208:HIC393208 HRX393208:HRY393208 IBT393208:IBU393208 ILP393208:ILQ393208 IVL393208:IVM393208 JFH393208:JFI393208 JPD393208:JPE393208 JYZ393208:JZA393208 KIV393208:KIW393208 KSR393208:KSS393208 LCN393208:LCO393208 LMJ393208:LMK393208 LWF393208:LWG393208 MGB393208:MGC393208 MPX393208:MPY393208 MZT393208:MZU393208 NJP393208:NJQ393208 NTL393208:NTM393208 ODH393208:ODI393208 OND393208:ONE393208 OWZ393208:OXA393208 PGV393208:PGW393208 PQR393208:PQS393208 QAN393208:QAO393208 QKJ393208:QKK393208 QUF393208:QUG393208 REB393208:REC393208 RNX393208:RNY393208 RXT393208:RXU393208 SHP393208:SHQ393208 SRL393208:SRM393208 TBH393208:TBI393208 TLD393208:TLE393208 TUZ393208:TVA393208 UEV393208:UEW393208 UOR393208:UOS393208 UYN393208:UYO393208 VIJ393208:VIK393208 VSF393208:VSG393208 WCB393208:WCC393208 WLX393208:WLY393208 WVT393208:WVU393208 AE458744:AF458744 JH458744:JI458744 TD458744:TE458744 ACZ458744:ADA458744 AMV458744:AMW458744 AWR458744:AWS458744 BGN458744:BGO458744 BQJ458744:BQK458744 CAF458744:CAG458744 CKB458744:CKC458744 CTX458744:CTY458744 DDT458744:DDU458744 DNP458744:DNQ458744 DXL458744:DXM458744 EHH458744:EHI458744 ERD458744:ERE458744 FAZ458744:FBA458744 FKV458744:FKW458744 FUR458744:FUS458744 GEN458744:GEO458744 GOJ458744:GOK458744 GYF458744:GYG458744 HIB458744:HIC458744 HRX458744:HRY458744 IBT458744:IBU458744 ILP458744:ILQ458744 IVL458744:IVM458744 JFH458744:JFI458744 JPD458744:JPE458744 JYZ458744:JZA458744 KIV458744:KIW458744 KSR458744:KSS458744 LCN458744:LCO458744 LMJ458744:LMK458744 LWF458744:LWG458744 MGB458744:MGC458744 MPX458744:MPY458744 MZT458744:MZU458744 NJP458744:NJQ458744 NTL458744:NTM458744 ODH458744:ODI458744 OND458744:ONE458744 OWZ458744:OXA458744 PGV458744:PGW458744 PQR458744:PQS458744 QAN458744:QAO458744 QKJ458744:QKK458744 QUF458744:QUG458744 REB458744:REC458744 RNX458744:RNY458744 RXT458744:RXU458744 SHP458744:SHQ458744 SRL458744:SRM458744 TBH458744:TBI458744 TLD458744:TLE458744 TUZ458744:TVA458744 UEV458744:UEW458744 UOR458744:UOS458744 UYN458744:UYO458744 VIJ458744:VIK458744 VSF458744:VSG458744 WCB458744:WCC458744 WLX458744:WLY458744 WVT458744:WVU458744 AE524280:AF524280 JH524280:JI524280 TD524280:TE524280 ACZ524280:ADA524280 AMV524280:AMW524280 AWR524280:AWS524280 BGN524280:BGO524280 BQJ524280:BQK524280 CAF524280:CAG524280 CKB524280:CKC524280 CTX524280:CTY524280 DDT524280:DDU524280 DNP524280:DNQ524280 DXL524280:DXM524280 EHH524280:EHI524280 ERD524280:ERE524280 FAZ524280:FBA524280 FKV524280:FKW524280 FUR524280:FUS524280 GEN524280:GEO524280 GOJ524280:GOK524280 GYF524280:GYG524280 HIB524280:HIC524280 HRX524280:HRY524280 IBT524280:IBU524280 ILP524280:ILQ524280 IVL524280:IVM524280 JFH524280:JFI524280 JPD524280:JPE524280 JYZ524280:JZA524280 KIV524280:KIW524280 KSR524280:KSS524280 LCN524280:LCO524280 LMJ524280:LMK524280 LWF524280:LWG524280 MGB524280:MGC524280 MPX524280:MPY524280 MZT524280:MZU524280 NJP524280:NJQ524280 NTL524280:NTM524280 ODH524280:ODI524280 OND524280:ONE524280 OWZ524280:OXA524280 PGV524280:PGW524280 PQR524280:PQS524280 QAN524280:QAO524280 QKJ524280:QKK524280 QUF524280:QUG524280 REB524280:REC524280 RNX524280:RNY524280 RXT524280:RXU524280 SHP524280:SHQ524280 SRL524280:SRM524280 TBH524280:TBI524280 TLD524280:TLE524280 TUZ524280:TVA524280 UEV524280:UEW524280 UOR524280:UOS524280 UYN524280:UYO524280 VIJ524280:VIK524280 VSF524280:VSG524280 WCB524280:WCC524280 WLX524280:WLY524280 WVT524280:WVU524280 AE589816:AF589816 JH589816:JI589816 TD589816:TE589816 ACZ589816:ADA589816 AMV589816:AMW589816 AWR589816:AWS589816 BGN589816:BGO589816 BQJ589816:BQK589816 CAF589816:CAG589816 CKB589816:CKC589816 CTX589816:CTY589816 DDT589816:DDU589816 DNP589816:DNQ589816 DXL589816:DXM589816 EHH589816:EHI589816 ERD589816:ERE589816 FAZ589816:FBA589816 FKV589816:FKW589816 FUR589816:FUS589816 GEN589816:GEO589816 GOJ589816:GOK589816 GYF589816:GYG589816 HIB589816:HIC589816 HRX589816:HRY589816 IBT589816:IBU589816 ILP589816:ILQ589816 IVL589816:IVM589816 JFH589816:JFI589816 JPD589816:JPE589816 JYZ589816:JZA589816 KIV589816:KIW589816 KSR589816:KSS589816 LCN589816:LCO589816 LMJ589816:LMK589816 LWF589816:LWG589816 MGB589816:MGC589816 MPX589816:MPY589816 MZT589816:MZU589816 NJP589816:NJQ589816 NTL589816:NTM589816 ODH589816:ODI589816 OND589816:ONE589816 OWZ589816:OXA589816 PGV589816:PGW589816 PQR589816:PQS589816 QAN589816:QAO589816 QKJ589816:QKK589816 QUF589816:QUG589816 REB589816:REC589816 RNX589816:RNY589816 RXT589816:RXU589816 SHP589816:SHQ589816 SRL589816:SRM589816 TBH589816:TBI589816 TLD589816:TLE589816 TUZ589816:TVA589816 UEV589816:UEW589816 UOR589816:UOS589816 UYN589816:UYO589816 VIJ589816:VIK589816 VSF589816:VSG589816 WCB589816:WCC589816 WLX589816:WLY589816 WVT589816:WVU589816 AE655352:AF655352 JH655352:JI655352 TD655352:TE655352 ACZ655352:ADA655352 AMV655352:AMW655352 AWR655352:AWS655352 BGN655352:BGO655352 BQJ655352:BQK655352 CAF655352:CAG655352 CKB655352:CKC655352 CTX655352:CTY655352 DDT655352:DDU655352 DNP655352:DNQ655352 DXL655352:DXM655352 EHH655352:EHI655352 ERD655352:ERE655352 FAZ655352:FBA655352 FKV655352:FKW655352 FUR655352:FUS655352 GEN655352:GEO655352 GOJ655352:GOK655352 GYF655352:GYG655352 HIB655352:HIC655352 HRX655352:HRY655352 IBT655352:IBU655352 ILP655352:ILQ655352 IVL655352:IVM655352 JFH655352:JFI655352 JPD655352:JPE655352 JYZ655352:JZA655352 KIV655352:KIW655352 KSR655352:KSS655352 LCN655352:LCO655352 LMJ655352:LMK655352 LWF655352:LWG655352 MGB655352:MGC655352 MPX655352:MPY655352 MZT655352:MZU655352 NJP655352:NJQ655352 NTL655352:NTM655352 ODH655352:ODI655352 OND655352:ONE655352 OWZ655352:OXA655352 PGV655352:PGW655352 PQR655352:PQS655352 QAN655352:QAO655352 QKJ655352:QKK655352 QUF655352:QUG655352 REB655352:REC655352 RNX655352:RNY655352 RXT655352:RXU655352 SHP655352:SHQ655352 SRL655352:SRM655352 TBH655352:TBI655352 TLD655352:TLE655352 TUZ655352:TVA655352 UEV655352:UEW655352 UOR655352:UOS655352 UYN655352:UYO655352 VIJ655352:VIK655352 VSF655352:VSG655352 WCB655352:WCC655352 WLX655352:WLY655352 WVT655352:WVU655352 AE720888:AF720888 JH720888:JI720888 TD720888:TE720888 ACZ720888:ADA720888 AMV720888:AMW720888 AWR720888:AWS720888 BGN720888:BGO720888 BQJ720888:BQK720888 CAF720888:CAG720888 CKB720888:CKC720888 CTX720888:CTY720888 DDT720888:DDU720888 DNP720888:DNQ720888 DXL720888:DXM720888 EHH720888:EHI720888 ERD720888:ERE720888 FAZ720888:FBA720888 FKV720888:FKW720888 FUR720888:FUS720888 GEN720888:GEO720888 GOJ720888:GOK720888 GYF720888:GYG720888 HIB720888:HIC720888 HRX720888:HRY720888 IBT720888:IBU720888 ILP720888:ILQ720888 IVL720888:IVM720888 JFH720888:JFI720888 JPD720888:JPE720888 JYZ720888:JZA720888 KIV720888:KIW720888 KSR720888:KSS720888 LCN720888:LCO720888 LMJ720888:LMK720888 LWF720888:LWG720888 MGB720888:MGC720888 MPX720888:MPY720888 MZT720888:MZU720888 NJP720888:NJQ720888 NTL720888:NTM720888 ODH720888:ODI720888 OND720888:ONE720888 OWZ720888:OXA720888 PGV720888:PGW720888 PQR720888:PQS720888 QAN720888:QAO720888 QKJ720888:QKK720888 QUF720888:QUG720888 REB720888:REC720888 RNX720888:RNY720888 RXT720888:RXU720888 SHP720888:SHQ720888 SRL720888:SRM720888 TBH720888:TBI720888 TLD720888:TLE720888 TUZ720888:TVA720888 UEV720888:UEW720888 UOR720888:UOS720888 UYN720888:UYO720888 VIJ720888:VIK720888 VSF720888:VSG720888 WCB720888:WCC720888 WLX720888:WLY720888 WVT720888:WVU720888 AE786424:AF786424 JH786424:JI786424 TD786424:TE786424 ACZ786424:ADA786424 AMV786424:AMW786424 AWR786424:AWS786424 BGN786424:BGO786424 BQJ786424:BQK786424 CAF786424:CAG786424 CKB786424:CKC786424 CTX786424:CTY786424 DDT786424:DDU786424 DNP786424:DNQ786424 DXL786424:DXM786424 EHH786424:EHI786424 ERD786424:ERE786424 FAZ786424:FBA786424 FKV786424:FKW786424 FUR786424:FUS786424 GEN786424:GEO786424 GOJ786424:GOK786424 GYF786424:GYG786424 HIB786424:HIC786424 HRX786424:HRY786424 IBT786424:IBU786424 ILP786424:ILQ786424 IVL786424:IVM786424 JFH786424:JFI786424 JPD786424:JPE786424 JYZ786424:JZA786424 KIV786424:KIW786424 KSR786424:KSS786424 LCN786424:LCO786424 LMJ786424:LMK786424 LWF786424:LWG786424 MGB786424:MGC786424 MPX786424:MPY786424 MZT786424:MZU786424 NJP786424:NJQ786424 NTL786424:NTM786424 ODH786424:ODI786424 OND786424:ONE786424 OWZ786424:OXA786424 PGV786424:PGW786424 PQR786424:PQS786424 QAN786424:QAO786424 QKJ786424:QKK786424 QUF786424:QUG786424 REB786424:REC786424 RNX786424:RNY786424 RXT786424:RXU786424 SHP786424:SHQ786424 SRL786424:SRM786424 TBH786424:TBI786424 TLD786424:TLE786424 TUZ786424:TVA786424 UEV786424:UEW786424 UOR786424:UOS786424 UYN786424:UYO786424 VIJ786424:VIK786424 VSF786424:VSG786424 WCB786424:WCC786424 WLX786424:WLY786424 WVT786424:WVU786424 AE851960:AF851960 JH851960:JI851960 TD851960:TE851960 ACZ851960:ADA851960 AMV851960:AMW851960 AWR851960:AWS851960 BGN851960:BGO851960 BQJ851960:BQK851960 CAF851960:CAG851960 CKB851960:CKC851960 CTX851960:CTY851960 DDT851960:DDU851960 DNP851960:DNQ851960 DXL851960:DXM851960 EHH851960:EHI851960 ERD851960:ERE851960 FAZ851960:FBA851960 FKV851960:FKW851960 FUR851960:FUS851960 GEN851960:GEO851960 GOJ851960:GOK851960 GYF851960:GYG851960 HIB851960:HIC851960 HRX851960:HRY851960 IBT851960:IBU851960 ILP851960:ILQ851960 IVL851960:IVM851960 JFH851960:JFI851960 JPD851960:JPE851960 JYZ851960:JZA851960 KIV851960:KIW851960 KSR851960:KSS851960 LCN851960:LCO851960 LMJ851960:LMK851960 LWF851960:LWG851960 MGB851960:MGC851960 MPX851960:MPY851960 MZT851960:MZU851960 NJP851960:NJQ851960 NTL851960:NTM851960 ODH851960:ODI851960 OND851960:ONE851960 OWZ851960:OXA851960 PGV851960:PGW851960 PQR851960:PQS851960 QAN851960:QAO851960 QKJ851960:QKK851960 QUF851960:QUG851960 REB851960:REC851960 RNX851960:RNY851960 RXT851960:RXU851960 SHP851960:SHQ851960 SRL851960:SRM851960 TBH851960:TBI851960 TLD851960:TLE851960 TUZ851960:TVA851960 UEV851960:UEW851960 UOR851960:UOS851960 UYN851960:UYO851960 VIJ851960:VIK851960 VSF851960:VSG851960 WCB851960:WCC851960 WLX851960:WLY851960 WVT851960:WVU851960 AE917496:AF917496 JH917496:JI917496 TD917496:TE917496 ACZ917496:ADA917496 AMV917496:AMW917496 AWR917496:AWS917496 BGN917496:BGO917496 BQJ917496:BQK917496 CAF917496:CAG917496 CKB917496:CKC917496 CTX917496:CTY917496 DDT917496:DDU917496 DNP917496:DNQ917496 DXL917496:DXM917496 EHH917496:EHI917496 ERD917496:ERE917496 FAZ917496:FBA917496 FKV917496:FKW917496 FUR917496:FUS917496 GEN917496:GEO917496 GOJ917496:GOK917496 GYF917496:GYG917496 HIB917496:HIC917496 HRX917496:HRY917496 IBT917496:IBU917496 ILP917496:ILQ917496 IVL917496:IVM917496 JFH917496:JFI917496 JPD917496:JPE917496 JYZ917496:JZA917496 KIV917496:KIW917496 KSR917496:KSS917496 LCN917496:LCO917496 LMJ917496:LMK917496 LWF917496:LWG917496 MGB917496:MGC917496 MPX917496:MPY917496 MZT917496:MZU917496 NJP917496:NJQ917496 NTL917496:NTM917496 ODH917496:ODI917496 OND917496:ONE917496 OWZ917496:OXA917496 PGV917496:PGW917496 PQR917496:PQS917496 QAN917496:QAO917496 QKJ917496:QKK917496 QUF917496:QUG917496 REB917496:REC917496 RNX917496:RNY917496 RXT917496:RXU917496 SHP917496:SHQ917496 SRL917496:SRM917496 TBH917496:TBI917496 TLD917496:TLE917496 TUZ917496:TVA917496 UEV917496:UEW917496 UOR917496:UOS917496 UYN917496:UYO917496 VIJ917496:VIK917496 VSF917496:VSG917496 WCB917496:WCC917496 WLX917496:WLY917496 WVT917496:WVU917496 AE983032:AF983032 JH983032:JI983032 TD983032:TE983032 ACZ983032:ADA983032 AMV983032:AMW983032 AWR983032:AWS983032 BGN983032:BGO983032 BQJ983032:BQK983032 CAF983032:CAG983032 CKB983032:CKC983032 CTX983032:CTY983032 DDT983032:DDU983032 DNP983032:DNQ983032 DXL983032:DXM983032 EHH983032:EHI983032 ERD983032:ERE983032 FAZ983032:FBA983032 FKV983032:FKW983032 FUR983032:FUS983032 GEN983032:GEO983032 GOJ983032:GOK983032 GYF983032:GYG983032 HIB983032:HIC983032 HRX983032:HRY983032 IBT983032:IBU983032 ILP983032:ILQ983032 IVL983032:IVM983032 JFH983032:JFI983032 JPD983032:JPE983032 JYZ983032:JZA983032 KIV983032:KIW983032 KSR983032:KSS983032 LCN983032:LCO983032 LMJ983032:LMK983032 LWF983032:LWG983032 MGB983032:MGC983032 MPX983032:MPY983032 MZT983032:MZU983032 NJP983032:NJQ983032 NTL983032:NTM983032 ODH983032:ODI983032 OND983032:ONE983032 OWZ983032:OXA983032 PGV983032:PGW983032 PQR983032:PQS983032 QAN983032:QAO983032 QKJ983032:QKK983032 QUF983032:QUG983032 REB983032:REC983032 RNX983032:RNY983032 RXT983032:RXU983032 SHP983032:SHQ983032 SRL983032:SRM983032 TBH983032:TBI983032 TLD983032:TLE983032 TUZ983032:TVA983032 UEV983032:UEW983032 UOR983032:UOS983032 UYN983032:UYO983032 VIJ983032:VIK983032 VSF983032:VSG983032 WCB983032:WCC983032 WLX983032:WLY983032 WVT983032:WVU983032 RNQ983049:ROE983049 IX25:IZ26 ST25:SV26 ACP25:ACR26 AML25:AMN26 AWH25:AWJ26 BGD25:BGF26 BPZ25:BQB26 BZV25:BZX26 CJR25:CJT26 CTN25:CTP26 DDJ25:DDL26 DNF25:DNH26 DXB25:DXD26 EGX25:EGZ26 EQT25:EQV26 FAP25:FAR26 FKL25:FKN26 FUH25:FUJ26 GED25:GEF26 GNZ25:GOB26 GXV25:GXX26 HHR25:HHT26 HRN25:HRP26 IBJ25:IBL26 ILF25:ILH26 IVB25:IVD26 JEX25:JEZ26 JOT25:JOV26 JYP25:JYR26 KIL25:KIN26 KSH25:KSJ26 LCD25:LCF26 LLZ25:LMB26 LVV25:LVX26 MFR25:MFT26 MPN25:MPP26 MZJ25:MZL26 NJF25:NJH26 NTB25:NTD26 OCX25:OCZ26 OMT25:OMV26 OWP25:OWR26 PGL25:PGN26 PQH25:PQJ26 QAD25:QAF26 QJZ25:QKB26 QTV25:QTX26 RDR25:RDT26 RNN25:RNP26 RXJ25:RXL26 SHF25:SHH26 SRB25:SRD26 TAX25:TAZ26 TKT25:TKV26 TUP25:TUR26 UEL25:UEN26 UOH25:UOJ26 UYD25:UYF26 VHZ25:VIB26 VRV25:VRX26 WBR25:WBT26 WLN25:WLP26 WVJ25:WVL26 U65556:W65557 IX65556:IZ65557 ST65556:SV65557 ACP65556:ACR65557 AML65556:AMN65557 AWH65556:AWJ65557 BGD65556:BGF65557 BPZ65556:BQB65557 BZV65556:BZX65557 CJR65556:CJT65557 CTN65556:CTP65557 DDJ65556:DDL65557 DNF65556:DNH65557 DXB65556:DXD65557 EGX65556:EGZ65557 EQT65556:EQV65557 FAP65556:FAR65557 FKL65556:FKN65557 FUH65556:FUJ65557 GED65556:GEF65557 GNZ65556:GOB65557 GXV65556:GXX65557 HHR65556:HHT65557 HRN65556:HRP65557 IBJ65556:IBL65557 ILF65556:ILH65557 IVB65556:IVD65557 JEX65556:JEZ65557 JOT65556:JOV65557 JYP65556:JYR65557 KIL65556:KIN65557 KSH65556:KSJ65557 LCD65556:LCF65557 LLZ65556:LMB65557 LVV65556:LVX65557 MFR65556:MFT65557 MPN65556:MPP65557 MZJ65556:MZL65557 NJF65556:NJH65557 NTB65556:NTD65557 OCX65556:OCZ65557 OMT65556:OMV65557 OWP65556:OWR65557 PGL65556:PGN65557 PQH65556:PQJ65557 QAD65556:QAF65557 QJZ65556:QKB65557 QTV65556:QTX65557 RDR65556:RDT65557 RNN65556:RNP65557 RXJ65556:RXL65557 SHF65556:SHH65557 SRB65556:SRD65557 TAX65556:TAZ65557 TKT65556:TKV65557 TUP65556:TUR65557 UEL65556:UEN65557 UOH65556:UOJ65557 UYD65556:UYF65557 VHZ65556:VIB65557 VRV65556:VRX65557 WBR65556:WBT65557 WLN65556:WLP65557 WVJ65556:WVL65557 U131092:W131093 IX131092:IZ131093 ST131092:SV131093 ACP131092:ACR131093 AML131092:AMN131093 AWH131092:AWJ131093 BGD131092:BGF131093 BPZ131092:BQB131093 BZV131092:BZX131093 CJR131092:CJT131093 CTN131092:CTP131093 DDJ131092:DDL131093 DNF131092:DNH131093 DXB131092:DXD131093 EGX131092:EGZ131093 EQT131092:EQV131093 FAP131092:FAR131093 FKL131092:FKN131093 FUH131092:FUJ131093 GED131092:GEF131093 GNZ131092:GOB131093 GXV131092:GXX131093 HHR131092:HHT131093 HRN131092:HRP131093 IBJ131092:IBL131093 ILF131092:ILH131093 IVB131092:IVD131093 JEX131092:JEZ131093 JOT131092:JOV131093 JYP131092:JYR131093 KIL131092:KIN131093 KSH131092:KSJ131093 LCD131092:LCF131093 LLZ131092:LMB131093 LVV131092:LVX131093 MFR131092:MFT131093 MPN131092:MPP131093 MZJ131092:MZL131093 NJF131092:NJH131093 NTB131092:NTD131093 OCX131092:OCZ131093 OMT131092:OMV131093 OWP131092:OWR131093 PGL131092:PGN131093 PQH131092:PQJ131093 QAD131092:QAF131093 QJZ131092:QKB131093 QTV131092:QTX131093 RDR131092:RDT131093 RNN131092:RNP131093 RXJ131092:RXL131093 SHF131092:SHH131093 SRB131092:SRD131093 TAX131092:TAZ131093 TKT131092:TKV131093 TUP131092:TUR131093 UEL131092:UEN131093 UOH131092:UOJ131093 UYD131092:UYF131093 VHZ131092:VIB131093 VRV131092:VRX131093 WBR131092:WBT131093 WLN131092:WLP131093 WVJ131092:WVL131093 U196628:W196629 IX196628:IZ196629 ST196628:SV196629 ACP196628:ACR196629 AML196628:AMN196629 AWH196628:AWJ196629 BGD196628:BGF196629 BPZ196628:BQB196629 BZV196628:BZX196629 CJR196628:CJT196629 CTN196628:CTP196629 DDJ196628:DDL196629 DNF196628:DNH196629 DXB196628:DXD196629 EGX196628:EGZ196629 EQT196628:EQV196629 FAP196628:FAR196629 FKL196628:FKN196629 FUH196628:FUJ196629 GED196628:GEF196629 GNZ196628:GOB196629 GXV196628:GXX196629 HHR196628:HHT196629 HRN196628:HRP196629 IBJ196628:IBL196629 ILF196628:ILH196629 IVB196628:IVD196629 JEX196628:JEZ196629 JOT196628:JOV196629 JYP196628:JYR196629 KIL196628:KIN196629 KSH196628:KSJ196629 LCD196628:LCF196629 LLZ196628:LMB196629 LVV196628:LVX196629 MFR196628:MFT196629 MPN196628:MPP196629 MZJ196628:MZL196629 NJF196628:NJH196629 NTB196628:NTD196629 OCX196628:OCZ196629 OMT196628:OMV196629 OWP196628:OWR196629 PGL196628:PGN196629 PQH196628:PQJ196629 QAD196628:QAF196629 QJZ196628:QKB196629 QTV196628:QTX196629 RDR196628:RDT196629 RNN196628:RNP196629 RXJ196628:RXL196629 SHF196628:SHH196629 SRB196628:SRD196629 TAX196628:TAZ196629 TKT196628:TKV196629 TUP196628:TUR196629 UEL196628:UEN196629 UOH196628:UOJ196629 UYD196628:UYF196629 VHZ196628:VIB196629 VRV196628:VRX196629 WBR196628:WBT196629 WLN196628:WLP196629 WVJ196628:WVL196629 U262164:W262165 IX262164:IZ262165 ST262164:SV262165 ACP262164:ACR262165 AML262164:AMN262165 AWH262164:AWJ262165 BGD262164:BGF262165 BPZ262164:BQB262165 BZV262164:BZX262165 CJR262164:CJT262165 CTN262164:CTP262165 DDJ262164:DDL262165 DNF262164:DNH262165 DXB262164:DXD262165 EGX262164:EGZ262165 EQT262164:EQV262165 FAP262164:FAR262165 FKL262164:FKN262165 FUH262164:FUJ262165 GED262164:GEF262165 GNZ262164:GOB262165 GXV262164:GXX262165 HHR262164:HHT262165 HRN262164:HRP262165 IBJ262164:IBL262165 ILF262164:ILH262165 IVB262164:IVD262165 JEX262164:JEZ262165 JOT262164:JOV262165 JYP262164:JYR262165 KIL262164:KIN262165 KSH262164:KSJ262165 LCD262164:LCF262165 LLZ262164:LMB262165 LVV262164:LVX262165 MFR262164:MFT262165 MPN262164:MPP262165 MZJ262164:MZL262165 NJF262164:NJH262165 NTB262164:NTD262165 OCX262164:OCZ262165 OMT262164:OMV262165 OWP262164:OWR262165 PGL262164:PGN262165 PQH262164:PQJ262165 QAD262164:QAF262165 QJZ262164:QKB262165 QTV262164:QTX262165 RDR262164:RDT262165 RNN262164:RNP262165 RXJ262164:RXL262165 SHF262164:SHH262165 SRB262164:SRD262165 TAX262164:TAZ262165 TKT262164:TKV262165 TUP262164:TUR262165 UEL262164:UEN262165 UOH262164:UOJ262165 UYD262164:UYF262165 VHZ262164:VIB262165 VRV262164:VRX262165 WBR262164:WBT262165 WLN262164:WLP262165 WVJ262164:WVL262165 U327700:W327701 IX327700:IZ327701 ST327700:SV327701 ACP327700:ACR327701 AML327700:AMN327701 AWH327700:AWJ327701 BGD327700:BGF327701 BPZ327700:BQB327701 BZV327700:BZX327701 CJR327700:CJT327701 CTN327700:CTP327701 DDJ327700:DDL327701 DNF327700:DNH327701 DXB327700:DXD327701 EGX327700:EGZ327701 EQT327700:EQV327701 FAP327700:FAR327701 FKL327700:FKN327701 FUH327700:FUJ327701 GED327700:GEF327701 GNZ327700:GOB327701 GXV327700:GXX327701 HHR327700:HHT327701 HRN327700:HRP327701 IBJ327700:IBL327701 ILF327700:ILH327701 IVB327700:IVD327701 JEX327700:JEZ327701 JOT327700:JOV327701 JYP327700:JYR327701 KIL327700:KIN327701 KSH327700:KSJ327701 LCD327700:LCF327701 LLZ327700:LMB327701 LVV327700:LVX327701 MFR327700:MFT327701 MPN327700:MPP327701 MZJ327700:MZL327701 NJF327700:NJH327701 NTB327700:NTD327701 OCX327700:OCZ327701 OMT327700:OMV327701 OWP327700:OWR327701 PGL327700:PGN327701 PQH327700:PQJ327701 QAD327700:QAF327701 QJZ327700:QKB327701 QTV327700:QTX327701 RDR327700:RDT327701 RNN327700:RNP327701 RXJ327700:RXL327701 SHF327700:SHH327701 SRB327700:SRD327701 TAX327700:TAZ327701 TKT327700:TKV327701 TUP327700:TUR327701 UEL327700:UEN327701 UOH327700:UOJ327701 UYD327700:UYF327701 VHZ327700:VIB327701 VRV327700:VRX327701 WBR327700:WBT327701 WLN327700:WLP327701 WVJ327700:WVL327701 U393236:W393237 IX393236:IZ393237 ST393236:SV393237 ACP393236:ACR393237 AML393236:AMN393237 AWH393236:AWJ393237 BGD393236:BGF393237 BPZ393236:BQB393237 BZV393236:BZX393237 CJR393236:CJT393237 CTN393236:CTP393237 DDJ393236:DDL393237 DNF393236:DNH393237 DXB393236:DXD393237 EGX393236:EGZ393237 EQT393236:EQV393237 FAP393236:FAR393237 FKL393236:FKN393237 FUH393236:FUJ393237 GED393236:GEF393237 GNZ393236:GOB393237 GXV393236:GXX393237 HHR393236:HHT393237 HRN393236:HRP393237 IBJ393236:IBL393237 ILF393236:ILH393237 IVB393236:IVD393237 JEX393236:JEZ393237 JOT393236:JOV393237 JYP393236:JYR393237 KIL393236:KIN393237 KSH393236:KSJ393237 LCD393236:LCF393237 LLZ393236:LMB393237 LVV393236:LVX393237 MFR393236:MFT393237 MPN393236:MPP393237 MZJ393236:MZL393237 NJF393236:NJH393237 NTB393236:NTD393237 OCX393236:OCZ393237 OMT393236:OMV393237 OWP393236:OWR393237 PGL393236:PGN393237 PQH393236:PQJ393237 QAD393236:QAF393237 QJZ393236:QKB393237 QTV393236:QTX393237 RDR393236:RDT393237 RNN393236:RNP393237 RXJ393236:RXL393237 SHF393236:SHH393237 SRB393236:SRD393237 TAX393236:TAZ393237 TKT393236:TKV393237 TUP393236:TUR393237 UEL393236:UEN393237 UOH393236:UOJ393237 UYD393236:UYF393237 VHZ393236:VIB393237 VRV393236:VRX393237 WBR393236:WBT393237 WLN393236:WLP393237 WVJ393236:WVL393237 U458772:W458773 IX458772:IZ458773 ST458772:SV458773 ACP458772:ACR458773 AML458772:AMN458773 AWH458772:AWJ458773 BGD458772:BGF458773 BPZ458772:BQB458773 BZV458772:BZX458773 CJR458772:CJT458773 CTN458772:CTP458773 DDJ458772:DDL458773 DNF458772:DNH458773 DXB458772:DXD458773 EGX458772:EGZ458773 EQT458772:EQV458773 FAP458772:FAR458773 FKL458772:FKN458773 FUH458772:FUJ458773 GED458772:GEF458773 GNZ458772:GOB458773 GXV458772:GXX458773 HHR458772:HHT458773 HRN458772:HRP458773 IBJ458772:IBL458773 ILF458772:ILH458773 IVB458772:IVD458773 JEX458772:JEZ458773 JOT458772:JOV458773 JYP458772:JYR458773 KIL458772:KIN458773 KSH458772:KSJ458773 LCD458772:LCF458773 LLZ458772:LMB458773 LVV458772:LVX458773 MFR458772:MFT458773 MPN458772:MPP458773 MZJ458772:MZL458773 NJF458772:NJH458773 NTB458772:NTD458773 OCX458772:OCZ458773 OMT458772:OMV458773 OWP458772:OWR458773 PGL458772:PGN458773 PQH458772:PQJ458773 QAD458772:QAF458773 QJZ458772:QKB458773 QTV458772:QTX458773 RDR458772:RDT458773 RNN458772:RNP458773 RXJ458772:RXL458773 SHF458772:SHH458773 SRB458772:SRD458773 TAX458772:TAZ458773 TKT458772:TKV458773 TUP458772:TUR458773 UEL458772:UEN458773 UOH458772:UOJ458773 UYD458772:UYF458773 VHZ458772:VIB458773 VRV458772:VRX458773 WBR458772:WBT458773 WLN458772:WLP458773 WVJ458772:WVL458773 U524308:W524309 IX524308:IZ524309 ST524308:SV524309 ACP524308:ACR524309 AML524308:AMN524309 AWH524308:AWJ524309 BGD524308:BGF524309 BPZ524308:BQB524309 BZV524308:BZX524309 CJR524308:CJT524309 CTN524308:CTP524309 DDJ524308:DDL524309 DNF524308:DNH524309 DXB524308:DXD524309 EGX524308:EGZ524309 EQT524308:EQV524309 FAP524308:FAR524309 FKL524308:FKN524309 FUH524308:FUJ524309 GED524308:GEF524309 GNZ524308:GOB524309 GXV524308:GXX524309 HHR524308:HHT524309 HRN524308:HRP524309 IBJ524308:IBL524309 ILF524308:ILH524309 IVB524308:IVD524309 JEX524308:JEZ524309 JOT524308:JOV524309 JYP524308:JYR524309 KIL524308:KIN524309 KSH524308:KSJ524309 LCD524308:LCF524309 LLZ524308:LMB524309 LVV524308:LVX524309 MFR524308:MFT524309 MPN524308:MPP524309 MZJ524308:MZL524309 NJF524308:NJH524309 NTB524308:NTD524309 OCX524308:OCZ524309 OMT524308:OMV524309 OWP524308:OWR524309 PGL524308:PGN524309 PQH524308:PQJ524309 QAD524308:QAF524309 QJZ524308:QKB524309 QTV524308:QTX524309 RDR524308:RDT524309 RNN524308:RNP524309 RXJ524308:RXL524309 SHF524308:SHH524309 SRB524308:SRD524309 TAX524308:TAZ524309 TKT524308:TKV524309 TUP524308:TUR524309 UEL524308:UEN524309 UOH524308:UOJ524309 UYD524308:UYF524309 VHZ524308:VIB524309 VRV524308:VRX524309 WBR524308:WBT524309 WLN524308:WLP524309 WVJ524308:WVL524309 U589844:W589845 IX589844:IZ589845 ST589844:SV589845 ACP589844:ACR589845 AML589844:AMN589845 AWH589844:AWJ589845 BGD589844:BGF589845 BPZ589844:BQB589845 BZV589844:BZX589845 CJR589844:CJT589845 CTN589844:CTP589845 DDJ589844:DDL589845 DNF589844:DNH589845 DXB589844:DXD589845 EGX589844:EGZ589845 EQT589844:EQV589845 FAP589844:FAR589845 FKL589844:FKN589845 FUH589844:FUJ589845 GED589844:GEF589845 GNZ589844:GOB589845 GXV589844:GXX589845 HHR589844:HHT589845 HRN589844:HRP589845 IBJ589844:IBL589845 ILF589844:ILH589845 IVB589844:IVD589845 JEX589844:JEZ589845 JOT589844:JOV589845 JYP589844:JYR589845 KIL589844:KIN589845 KSH589844:KSJ589845 LCD589844:LCF589845 LLZ589844:LMB589845 LVV589844:LVX589845 MFR589844:MFT589845 MPN589844:MPP589845 MZJ589844:MZL589845 NJF589844:NJH589845 NTB589844:NTD589845 OCX589844:OCZ589845 OMT589844:OMV589845 OWP589844:OWR589845 PGL589844:PGN589845 PQH589844:PQJ589845 QAD589844:QAF589845 QJZ589844:QKB589845 QTV589844:QTX589845 RDR589844:RDT589845 RNN589844:RNP589845 RXJ589844:RXL589845 SHF589844:SHH589845 SRB589844:SRD589845 TAX589844:TAZ589845 TKT589844:TKV589845 TUP589844:TUR589845 UEL589844:UEN589845 UOH589844:UOJ589845 UYD589844:UYF589845 VHZ589844:VIB589845 VRV589844:VRX589845 WBR589844:WBT589845 WLN589844:WLP589845 WVJ589844:WVL589845 U655380:W655381 IX655380:IZ655381 ST655380:SV655381 ACP655380:ACR655381 AML655380:AMN655381 AWH655380:AWJ655381 BGD655380:BGF655381 BPZ655380:BQB655381 BZV655380:BZX655381 CJR655380:CJT655381 CTN655380:CTP655381 DDJ655380:DDL655381 DNF655380:DNH655381 DXB655380:DXD655381 EGX655380:EGZ655381 EQT655380:EQV655381 FAP655380:FAR655381 FKL655380:FKN655381 FUH655380:FUJ655381 GED655380:GEF655381 GNZ655380:GOB655381 GXV655380:GXX655381 HHR655380:HHT655381 HRN655380:HRP655381 IBJ655380:IBL655381 ILF655380:ILH655381 IVB655380:IVD655381 JEX655380:JEZ655381 JOT655380:JOV655381 JYP655380:JYR655381 KIL655380:KIN655381 KSH655380:KSJ655381 LCD655380:LCF655381 LLZ655380:LMB655381 LVV655380:LVX655381 MFR655380:MFT655381 MPN655380:MPP655381 MZJ655380:MZL655381 NJF655380:NJH655381 NTB655380:NTD655381 OCX655380:OCZ655381 OMT655380:OMV655381 OWP655380:OWR655381 PGL655380:PGN655381 PQH655380:PQJ655381 QAD655380:QAF655381 QJZ655380:QKB655381 QTV655380:QTX655381 RDR655380:RDT655381 RNN655380:RNP655381 RXJ655380:RXL655381 SHF655380:SHH655381 SRB655380:SRD655381 TAX655380:TAZ655381 TKT655380:TKV655381 TUP655380:TUR655381 UEL655380:UEN655381 UOH655380:UOJ655381 UYD655380:UYF655381 VHZ655380:VIB655381 VRV655380:VRX655381 WBR655380:WBT655381 WLN655380:WLP655381 WVJ655380:WVL655381 U720916:W720917 IX720916:IZ720917 ST720916:SV720917 ACP720916:ACR720917 AML720916:AMN720917 AWH720916:AWJ720917 BGD720916:BGF720917 BPZ720916:BQB720917 BZV720916:BZX720917 CJR720916:CJT720917 CTN720916:CTP720917 DDJ720916:DDL720917 DNF720916:DNH720917 DXB720916:DXD720917 EGX720916:EGZ720917 EQT720916:EQV720917 FAP720916:FAR720917 FKL720916:FKN720917 FUH720916:FUJ720917 GED720916:GEF720917 GNZ720916:GOB720917 GXV720916:GXX720917 HHR720916:HHT720917 HRN720916:HRP720917 IBJ720916:IBL720917 ILF720916:ILH720917 IVB720916:IVD720917 JEX720916:JEZ720917 JOT720916:JOV720917 JYP720916:JYR720917 KIL720916:KIN720917 KSH720916:KSJ720917 LCD720916:LCF720917 LLZ720916:LMB720917 LVV720916:LVX720917 MFR720916:MFT720917 MPN720916:MPP720917 MZJ720916:MZL720917 NJF720916:NJH720917 NTB720916:NTD720917 OCX720916:OCZ720917 OMT720916:OMV720917 OWP720916:OWR720917 PGL720916:PGN720917 PQH720916:PQJ720917 QAD720916:QAF720917 QJZ720916:QKB720917 QTV720916:QTX720917 RDR720916:RDT720917 RNN720916:RNP720917 RXJ720916:RXL720917 SHF720916:SHH720917 SRB720916:SRD720917 TAX720916:TAZ720917 TKT720916:TKV720917 TUP720916:TUR720917 UEL720916:UEN720917 UOH720916:UOJ720917 UYD720916:UYF720917 VHZ720916:VIB720917 VRV720916:VRX720917 WBR720916:WBT720917 WLN720916:WLP720917 WVJ720916:WVL720917 U786452:W786453 IX786452:IZ786453 ST786452:SV786453 ACP786452:ACR786453 AML786452:AMN786453 AWH786452:AWJ786453 BGD786452:BGF786453 BPZ786452:BQB786453 BZV786452:BZX786453 CJR786452:CJT786453 CTN786452:CTP786453 DDJ786452:DDL786453 DNF786452:DNH786453 DXB786452:DXD786453 EGX786452:EGZ786453 EQT786452:EQV786453 FAP786452:FAR786453 FKL786452:FKN786453 FUH786452:FUJ786453 GED786452:GEF786453 GNZ786452:GOB786453 GXV786452:GXX786453 HHR786452:HHT786453 HRN786452:HRP786453 IBJ786452:IBL786453 ILF786452:ILH786453 IVB786452:IVD786453 JEX786452:JEZ786453 JOT786452:JOV786453 JYP786452:JYR786453 KIL786452:KIN786453 KSH786452:KSJ786453 LCD786452:LCF786453 LLZ786452:LMB786453 LVV786452:LVX786453 MFR786452:MFT786453 MPN786452:MPP786453 MZJ786452:MZL786453 NJF786452:NJH786453 NTB786452:NTD786453 OCX786452:OCZ786453 OMT786452:OMV786453 OWP786452:OWR786453 PGL786452:PGN786453 PQH786452:PQJ786453 QAD786452:QAF786453 QJZ786452:QKB786453 QTV786452:QTX786453 RDR786452:RDT786453 RNN786452:RNP786453 RXJ786452:RXL786453 SHF786452:SHH786453 SRB786452:SRD786453 TAX786452:TAZ786453 TKT786452:TKV786453 TUP786452:TUR786453 UEL786452:UEN786453 UOH786452:UOJ786453 UYD786452:UYF786453 VHZ786452:VIB786453 VRV786452:VRX786453 WBR786452:WBT786453 WLN786452:WLP786453 WVJ786452:WVL786453 U851988:W851989 IX851988:IZ851989 ST851988:SV851989 ACP851988:ACR851989 AML851988:AMN851989 AWH851988:AWJ851989 BGD851988:BGF851989 BPZ851988:BQB851989 BZV851988:BZX851989 CJR851988:CJT851989 CTN851988:CTP851989 DDJ851988:DDL851989 DNF851988:DNH851989 DXB851988:DXD851989 EGX851988:EGZ851989 EQT851988:EQV851989 FAP851988:FAR851989 FKL851988:FKN851989 FUH851988:FUJ851989 GED851988:GEF851989 GNZ851988:GOB851989 GXV851988:GXX851989 HHR851988:HHT851989 HRN851988:HRP851989 IBJ851988:IBL851989 ILF851988:ILH851989 IVB851988:IVD851989 JEX851988:JEZ851989 JOT851988:JOV851989 JYP851988:JYR851989 KIL851988:KIN851989 KSH851988:KSJ851989 LCD851988:LCF851989 LLZ851988:LMB851989 LVV851988:LVX851989 MFR851988:MFT851989 MPN851988:MPP851989 MZJ851988:MZL851989 NJF851988:NJH851989 NTB851988:NTD851989 OCX851988:OCZ851989 OMT851988:OMV851989 OWP851988:OWR851989 PGL851988:PGN851989 PQH851988:PQJ851989 QAD851988:QAF851989 QJZ851988:QKB851989 QTV851988:QTX851989 RDR851988:RDT851989 RNN851988:RNP851989 RXJ851988:RXL851989 SHF851988:SHH851989 SRB851988:SRD851989 TAX851988:TAZ851989 TKT851988:TKV851989 TUP851988:TUR851989 UEL851988:UEN851989 UOH851988:UOJ851989 UYD851988:UYF851989 VHZ851988:VIB851989 VRV851988:VRX851989 WBR851988:WBT851989 WLN851988:WLP851989 WVJ851988:WVL851989 U917524:W917525 IX917524:IZ917525 ST917524:SV917525 ACP917524:ACR917525 AML917524:AMN917525 AWH917524:AWJ917525 BGD917524:BGF917525 BPZ917524:BQB917525 BZV917524:BZX917525 CJR917524:CJT917525 CTN917524:CTP917525 DDJ917524:DDL917525 DNF917524:DNH917525 DXB917524:DXD917525 EGX917524:EGZ917525 EQT917524:EQV917525 FAP917524:FAR917525 FKL917524:FKN917525 FUH917524:FUJ917525 GED917524:GEF917525 GNZ917524:GOB917525 GXV917524:GXX917525 HHR917524:HHT917525 HRN917524:HRP917525 IBJ917524:IBL917525 ILF917524:ILH917525 IVB917524:IVD917525 JEX917524:JEZ917525 JOT917524:JOV917525 JYP917524:JYR917525 KIL917524:KIN917525 KSH917524:KSJ917525 LCD917524:LCF917525 LLZ917524:LMB917525 LVV917524:LVX917525 MFR917524:MFT917525 MPN917524:MPP917525 MZJ917524:MZL917525 NJF917524:NJH917525 NTB917524:NTD917525 OCX917524:OCZ917525 OMT917524:OMV917525 OWP917524:OWR917525 PGL917524:PGN917525 PQH917524:PQJ917525 QAD917524:QAF917525 QJZ917524:QKB917525 QTV917524:QTX917525 RDR917524:RDT917525 RNN917524:RNP917525 RXJ917524:RXL917525 SHF917524:SHH917525 SRB917524:SRD917525 TAX917524:TAZ917525 TKT917524:TKV917525 TUP917524:TUR917525 UEL917524:UEN917525 UOH917524:UOJ917525 UYD917524:UYF917525 VHZ917524:VIB917525 VRV917524:VRX917525 WBR917524:WBT917525 WLN917524:WLP917525 WVJ917524:WVL917525 U983060:W983061 IX983060:IZ983061 ST983060:SV983061 ACP983060:ACR983061 AML983060:AMN983061 AWH983060:AWJ983061 BGD983060:BGF983061 BPZ983060:BQB983061 BZV983060:BZX983061 CJR983060:CJT983061 CTN983060:CTP983061 DDJ983060:DDL983061 DNF983060:DNH983061 DXB983060:DXD983061 EGX983060:EGZ983061 EQT983060:EQV983061 FAP983060:FAR983061 FKL983060:FKN983061 FUH983060:FUJ983061 GED983060:GEF983061 GNZ983060:GOB983061 GXV983060:GXX983061 HHR983060:HHT983061 HRN983060:HRP983061 IBJ983060:IBL983061 ILF983060:ILH983061 IVB983060:IVD983061 JEX983060:JEZ983061 JOT983060:JOV983061 JYP983060:JYR983061 KIL983060:KIN983061 KSH983060:KSJ983061 LCD983060:LCF983061 LLZ983060:LMB983061 LVV983060:LVX983061 MFR983060:MFT983061 MPN983060:MPP983061 MZJ983060:MZL983061 NJF983060:NJH983061 NTB983060:NTD983061 OCX983060:OCZ983061 OMT983060:OMV983061 OWP983060:OWR983061 PGL983060:PGN983061 PQH983060:PQJ983061 QAD983060:QAF983061 QJZ983060:QKB983061 QTV983060:QTX983061 RDR983060:RDT983061 RNN983060:RNP983061 RXJ983060:RXL983061 SHF983060:SHH983061 SRB983060:SRD983061 TAX983060:TAZ983061 TKT983060:TKV983061 TUP983060:TUR983061 UEL983060:UEN983061 UOH983060:UOJ983061 UYD983060:UYF983061 VHZ983060:VIB983061 VRV983060:VRX983061 WBR983060:WBT983061 WLN983060:WLP983061 WVJ983060:WVL983061 VRY983049:VSM983049 JG25:JI29 TC25:TE29 ACY25:ADA29 AMU25:AMW29 AWQ25:AWS29 BGM25:BGO29 BQI25:BQK29 CAE25:CAG29 CKA25:CKC29 CTW25:CTY29 DDS25:DDU29 DNO25:DNQ29 DXK25:DXM29 EHG25:EHI29 ERC25:ERE29 FAY25:FBA29 FKU25:FKW29 FUQ25:FUS29 GEM25:GEO29 GOI25:GOK29 GYE25:GYG29 HIA25:HIC29 HRW25:HRY29 IBS25:IBU29 ILO25:ILQ29 IVK25:IVM29 JFG25:JFI29 JPC25:JPE29 JYY25:JZA29 KIU25:KIW29 KSQ25:KSS29 LCM25:LCO29 LMI25:LMK29 LWE25:LWG29 MGA25:MGC29 MPW25:MPY29 MZS25:MZU29 NJO25:NJQ29 NTK25:NTM29 ODG25:ODI29 ONC25:ONE29 OWY25:OXA29 PGU25:PGW29 PQQ25:PQS29 QAM25:QAO29 QKI25:QKK29 QUE25:QUG29 REA25:REC29 RNW25:RNY29 RXS25:RXU29 SHO25:SHQ29 SRK25:SRM29 TBG25:TBI29 TLC25:TLE29 TUY25:TVA29 UEU25:UEW29 UOQ25:UOS29 UYM25:UYO29 VII25:VIK29 VSE25:VSG29 WCA25:WCC29 WLW25:WLY29 WVS25:WVU29 AD65556:AF65560 JG65556:JI65560 TC65556:TE65560 ACY65556:ADA65560 AMU65556:AMW65560 AWQ65556:AWS65560 BGM65556:BGO65560 BQI65556:BQK65560 CAE65556:CAG65560 CKA65556:CKC65560 CTW65556:CTY65560 DDS65556:DDU65560 DNO65556:DNQ65560 DXK65556:DXM65560 EHG65556:EHI65560 ERC65556:ERE65560 FAY65556:FBA65560 FKU65556:FKW65560 FUQ65556:FUS65560 GEM65556:GEO65560 GOI65556:GOK65560 GYE65556:GYG65560 HIA65556:HIC65560 HRW65556:HRY65560 IBS65556:IBU65560 ILO65556:ILQ65560 IVK65556:IVM65560 JFG65556:JFI65560 JPC65556:JPE65560 JYY65556:JZA65560 KIU65556:KIW65560 KSQ65556:KSS65560 LCM65556:LCO65560 LMI65556:LMK65560 LWE65556:LWG65560 MGA65556:MGC65560 MPW65556:MPY65560 MZS65556:MZU65560 NJO65556:NJQ65560 NTK65556:NTM65560 ODG65556:ODI65560 ONC65556:ONE65560 OWY65556:OXA65560 PGU65556:PGW65560 PQQ65556:PQS65560 QAM65556:QAO65560 QKI65556:QKK65560 QUE65556:QUG65560 REA65556:REC65560 RNW65556:RNY65560 RXS65556:RXU65560 SHO65556:SHQ65560 SRK65556:SRM65560 TBG65556:TBI65560 TLC65556:TLE65560 TUY65556:TVA65560 UEU65556:UEW65560 UOQ65556:UOS65560 UYM65556:UYO65560 VII65556:VIK65560 VSE65556:VSG65560 WCA65556:WCC65560 WLW65556:WLY65560 WVS65556:WVU65560 AD131092:AF131096 JG131092:JI131096 TC131092:TE131096 ACY131092:ADA131096 AMU131092:AMW131096 AWQ131092:AWS131096 BGM131092:BGO131096 BQI131092:BQK131096 CAE131092:CAG131096 CKA131092:CKC131096 CTW131092:CTY131096 DDS131092:DDU131096 DNO131092:DNQ131096 DXK131092:DXM131096 EHG131092:EHI131096 ERC131092:ERE131096 FAY131092:FBA131096 FKU131092:FKW131096 FUQ131092:FUS131096 GEM131092:GEO131096 GOI131092:GOK131096 GYE131092:GYG131096 HIA131092:HIC131096 HRW131092:HRY131096 IBS131092:IBU131096 ILO131092:ILQ131096 IVK131092:IVM131096 JFG131092:JFI131096 JPC131092:JPE131096 JYY131092:JZA131096 KIU131092:KIW131096 KSQ131092:KSS131096 LCM131092:LCO131096 LMI131092:LMK131096 LWE131092:LWG131096 MGA131092:MGC131096 MPW131092:MPY131096 MZS131092:MZU131096 NJO131092:NJQ131096 NTK131092:NTM131096 ODG131092:ODI131096 ONC131092:ONE131096 OWY131092:OXA131096 PGU131092:PGW131096 PQQ131092:PQS131096 QAM131092:QAO131096 QKI131092:QKK131096 QUE131092:QUG131096 REA131092:REC131096 RNW131092:RNY131096 RXS131092:RXU131096 SHO131092:SHQ131096 SRK131092:SRM131096 TBG131092:TBI131096 TLC131092:TLE131096 TUY131092:TVA131096 UEU131092:UEW131096 UOQ131092:UOS131096 UYM131092:UYO131096 VII131092:VIK131096 VSE131092:VSG131096 WCA131092:WCC131096 WLW131092:WLY131096 WVS131092:WVU131096 AD196628:AF196632 JG196628:JI196632 TC196628:TE196632 ACY196628:ADA196632 AMU196628:AMW196632 AWQ196628:AWS196632 BGM196628:BGO196632 BQI196628:BQK196632 CAE196628:CAG196632 CKA196628:CKC196632 CTW196628:CTY196632 DDS196628:DDU196632 DNO196628:DNQ196632 DXK196628:DXM196632 EHG196628:EHI196632 ERC196628:ERE196632 FAY196628:FBA196632 FKU196628:FKW196632 FUQ196628:FUS196632 GEM196628:GEO196632 GOI196628:GOK196632 GYE196628:GYG196632 HIA196628:HIC196632 HRW196628:HRY196632 IBS196628:IBU196632 ILO196628:ILQ196632 IVK196628:IVM196632 JFG196628:JFI196632 JPC196628:JPE196632 JYY196628:JZA196632 KIU196628:KIW196632 KSQ196628:KSS196632 LCM196628:LCO196632 LMI196628:LMK196632 LWE196628:LWG196632 MGA196628:MGC196632 MPW196628:MPY196632 MZS196628:MZU196632 NJO196628:NJQ196632 NTK196628:NTM196632 ODG196628:ODI196632 ONC196628:ONE196632 OWY196628:OXA196632 PGU196628:PGW196632 PQQ196628:PQS196632 QAM196628:QAO196632 QKI196628:QKK196632 QUE196628:QUG196632 REA196628:REC196632 RNW196628:RNY196632 RXS196628:RXU196632 SHO196628:SHQ196632 SRK196628:SRM196632 TBG196628:TBI196632 TLC196628:TLE196632 TUY196628:TVA196632 UEU196628:UEW196632 UOQ196628:UOS196632 UYM196628:UYO196632 VII196628:VIK196632 VSE196628:VSG196632 WCA196628:WCC196632 WLW196628:WLY196632 WVS196628:WVU196632 AD262164:AF262168 JG262164:JI262168 TC262164:TE262168 ACY262164:ADA262168 AMU262164:AMW262168 AWQ262164:AWS262168 BGM262164:BGO262168 BQI262164:BQK262168 CAE262164:CAG262168 CKA262164:CKC262168 CTW262164:CTY262168 DDS262164:DDU262168 DNO262164:DNQ262168 DXK262164:DXM262168 EHG262164:EHI262168 ERC262164:ERE262168 FAY262164:FBA262168 FKU262164:FKW262168 FUQ262164:FUS262168 GEM262164:GEO262168 GOI262164:GOK262168 GYE262164:GYG262168 HIA262164:HIC262168 HRW262164:HRY262168 IBS262164:IBU262168 ILO262164:ILQ262168 IVK262164:IVM262168 JFG262164:JFI262168 JPC262164:JPE262168 JYY262164:JZA262168 KIU262164:KIW262168 KSQ262164:KSS262168 LCM262164:LCO262168 LMI262164:LMK262168 LWE262164:LWG262168 MGA262164:MGC262168 MPW262164:MPY262168 MZS262164:MZU262168 NJO262164:NJQ262168 NTK262164:NTM262168 ODG262164:ODI262168 ONC262164:ONE262168 OWY262164:OXA262168 PGU262164:PGW262168 PQQ262164:PQS262168 QAM262164:QAO262168 QKI262164:QKK262168 QUE262164:QUG262168 REA262164:REC262168 RNW262164:RNY262168 RXS262164:RXU262168 SHO262164:SHQ262168 SRK262164:SRM262168 TBG262164:TBI262168 TLC262164:TLE262168 TUY262164:TVA262168 UEU262164:UEW262168 UOQ262164:UOS262168 UYM262164:UYO262168 VII262164:VIK262168 VSE262164:VSG262168 WCA262164:WCC262168 WLW262164:WLY262168 WVS262164:WVU262168 AD327700:AF327704 JG327700:JI327704 TC327700:TE327704 ACY327700:ADA327704 AMU327700:AMW327704 AWQ327700:AWS327704 BGM327700:BGO327704 BQI327700:BQK327704 CAE327700:CAG327704 CKA327700:CKC327704 CTW327700:CTY327704 DDS327700:DDU327704 DNO327700:DNQ327704 DXK327700:DXM327704 EHG327700:EHI327704 ERC327700:ERE327704 FAY327700:FBA327704 FKU327700:FKW327704 FUQ327700:FUS327704 GEM327700:GEO327704 GOI327700:GOK327704 GYE327700:GYG327704 HIA327700:HIC327704 HRW327700:HRY327704 IBS327700:IBU327704 ILO327700:ILQ327704 IVK327700:IVM327704 JFG327700:JFI327704 JPC327700:JPE327704 JYY327700:JZA327704 KIU327700:KIW327704 KSQ327700:KSS327704 LCM327700:LCO327704 LMI327700:LMK327704 LWE327700:LWG327704 MGA327700:MGC327704 MPW327700:MPY327704 MZS327700:MZU327704 NJO327700:NJQ327704 NTK327700:NTM327704 ODG327700:ODI327704 ONC327700:ONE327704 OWY327700:OXA327704 PGU327700:PGW327704 PQQ327700:PQS327704 QAM327700:QAO327704 QKI327700:QKK327704 QUE327700:QUG327704 REA327700:REC327704 RNW327700:RNY327704 RXS327700:RXU327704 SHO327700:SHQ327704 SRK327700:SRM327704 TBG327700:TBI327704 TLC327700:TLE327704 TUY327700:TVA327704 UEU327700:UEW327704 UOQ327700:UOS327704 UYM327700:UYO327704 VII327700:VIK327704 VSE327700:VSG327704 WCA327700:WCC327704 WLW327700:WLY327704 WVS327700:WVU327704 AD393236:AF393240 JG393236:JI393240 TC393236:TE393240 ACY393236:ADA393240 AMU393236:AMW393240 AWQ393236:AWS393240 BGM393236:BGO393240 BQI393236:BQK393240 CAE393236:CAG393240 CKA393236:CKC393240 CTW393236:CTY393240 DDS393236:DDU393240 DNO393236:DNQ393240 DXK393236:DXM393240 EHG393236:EHI393240 ERC393236:ERE393240 FAY393236:FBA393240 FKU393236:FKW393240 FUQ393236:FUS393240 GEM393236:GEO393240 GOI393236:GOK393240 GYE393236:GYG393240 HIA393236:HIC393240 HRW393236:HRY393240 IBS393236:IBU393240 ILO393236:ILQ393240 IVK393236:IVM393240 JFG393236:JFI393240 JPC393236:JPE393240 JYY393236:JZA393240 KIU393236:KIW393240 KSQ393236:KSS393240 LCM393236:LCO393240 LMI393236:LMK393240 LWE393236:LWG393240 MGA393236:MGC393240 MPW393236:MPY393240 MZS393236:MZU393240 NJO393236:NJQ393240 NTK393236:NTM393240 ODG393236:ODI393240 ONC393236:ONE393240 OWY393236:OXA393240 PGU393236:PGW393240 PQQ393236:PQS393240 QAM393236:QAO393240 QKI393236:QKK393240 QUE393236:QUG393240 REA393236:REC393240 RNW393236:RNY393240 RXS393236:RXU393240 SHO393236:SHQ393240 SRK393236:SRM393240 TBG393236:TBI393240 TLC393236:TLE393240 TUY393236:TVA393240 UEU393236:UEW393240 UOQ393236:UOS393240 UYM393236:UYO393240 VII393236:VIK393240 VSE393236:VSG393240 WCA393236:WCC393240 WLW393236:WLY393240 WVS393236:WVU393240 AD458772:AF458776 JG458772:JI458776 TC458772:TE458776 ACY458772:ADA458776 AMU458772:AMW458776 AWQ458772:AWS458776 BGM458772:BGO458776 BQI458772:BQK458776 CAE458772:CAG458776 CKA458772:CKC458776 CTW458772:CTY458776 DDS458772:DDU458776 DNO458772:DNQ458776 DXK458772:DXM458776 EHG458772:EHI458776 ERC458772:ERE458776 FAY458772:FBA458776 FKU458772:FKW458776 FUQ458772:FUS458776 GEM458772:GEO458776 GOI458772:GOK458776 GYE458772:GYG458776 HIA458772:HIC458776 HRW458772:HRY458776 IBS458772:IBU458776 ILO458772:ILQ458776 IVK458772:IVM458776 JFG458772:JFI458776 JPC458772:JPE458776 JYY458772:JZA458776 KIU458772:KIW458776 KSQ458772:KSS458776 LCM458772:LCO458776 LMI458772:LMK458776 LWE458772:LWG458776 MGA458772:MGC458776 MPW458772:MPY458776 MZS458772:MZU458776 NJO458772:NJQ458776 NTK458772:NTM458776 ODG458772:ODI458776 ONC458772:ONE458776 OWY458772:OXA458776 PGU458772:PGW458776 PQQ458772:PQS458776 QAM458772:QAO458776 QKI458772:QKK458776 QUE458772:QUG458776 REA458772:REC458776 RNW458772:RNY458776 RXS458772:RXU458776 SHO458772:SHQ458776 SRK458772:SRM458776 TBG458772:TBI458776 TLC458772:TLE458776 TUY458772:TVA458776 UEU458772:UEW458776 UOQ458772:UOS458776 UYM458772:UYO458776 VII458772:VIK458776 VSE458772:VSG458776 WCA458772:WCC458776 WLW458772:WLY458776 WVS458772:WVU458776 AD524308:AF524312 JG524308:JI524312 TC524308:TE524312 ACY524308:ADA524312 AMU524308:AMW524312 AWQ524308:AWS524312 BGM524308:BGO524312 BQI524308:BQK524312 CAE524308:CAG524312 CKA524308:CKC524312 CTW524308:CTY524312 DDS524308:DDU524312 DNO524308:DNQ524312 DXK524308:DXM524312 EHG524308:EHI524312 ERC524308:ERE524312 FAY524308:FBA524312 FKU524308:FKW524312 FUQ524308:FUS524312 GEM524308:GEO524312 GOI524308:GOK524312 GYE524308:GYG524312 HIA524308:HIC524312 HRW524308:HRY524312 IBS524308:IBU524312 ILO524308:ILQ524312 IVK524308:IVM524312 JFG524308:JFI524312 JPC524308:JPE524312 JYY524308:JZA524312 KIU524308:KIW524312 KSQ524308:KSS524312 LCM524308:LCO524312 LMI524308:LMK524312 LWE524308:LWG524312 MGA524308:MGC524312 MPW524308:MPY524312 MZS524308:MZU524312 NJO524308:NJQ524312 NTK524308:NTM524312 ODG524308:ODI524312 ONC524308:ONE524312 OWY524308:OXA524312 PGU524308:PGW524312 PQQ524308:PQS524312 QAM524308:QAO524312 QKI524308:QKK524312 QUE524308:QUG524312 REA524308:REC524312 RNW524308:RNY524312 RXS524308:RXU524312 SHO524308:SHQ524312 SRK524308:SRM524312 TBG524308:TBI524312 TLC524308:TLE524312 TUY524308:TVA524312 UEU524308:UEW524312 UOQ524308:UOS524312 UYM524308:UYO524312 VII524308:VIK524312 VSE524308:VSG524312 WCA524308:WCC524312 WLW524308:WLY524312 WVS524308:WVU524312 AD589844:AF589848 JG589844:JI589848 TC589844:TE589848 ACY589844:ADA589848 AMU589844:AMW589848 AWQ589844:AWS589848 BGM589844:BGO589848 BQI589844:BQK589848 CAE589844:CAG589848 CKA589844:CKC589848 CTW589844:CTY589848 DDS589844:DDU589848 DNO589844:DNQ589848 DXK589844:DXM589848 EHG589844:EHI589848 ERC589844:ERE589848 FAY589844:FBA589848 FKU589844:FKW589848 FUQ589844:FUS589848 GEM589844:GEO589848 GOI589844:GOK589848 GYE589844:GYG589848 HIA589844:HIC589848 HRW589844:HRY589848 IBS589844:IBU589848 ILO589844:ILQ589848 IVK589844:IVM589848 JFG589844:JFI589848 JPC589844:JPE589848 JYY589844:JZA589848 KIU589844:KIW589848 KSQ589844:KSS589848 LCM589844:LCO589848 LMI589844:LMK589848 LWE589844:LWG589848 MGA589844:MGC589848 MPW589844:MPY589848 MZS589844:MZU589848 NJO589844:NJQ589848 NTK589844:NTM589848 ODG589844:ODI589848 ONC589844:ONE589848 OWY589844:OXA589848 PGU589844:PGW589848 PQQ589844:PQS589848 QAM589844:QAO589848 QKI589844:QKK589848 QUE589844:QUG589848 REA589844:REC589848 RNW589844:RNY589848 RXS589844:RXU589848 SHO589844:SHQ589848 SRK589844:SRM589848 TBG589844:TBI589848 TLC589844:TLE589848 TUY589844:TVA589848 UEU589844:UEW589848 UOQ589844:UOS589848 UYM589844:UYO589848 VII589844:VIK589848 VSE589844:VSG589848 WCA589844:WCC589848 WLW589844:WLY589848 WVS589844:WVU589848 AD655380:AF655384 JG655380:JI655384 TC655380:TE655384 ACY655380:ADA655384 AMU655380:AMW655384 AWQ655380:AWS655384 BGM655380:BGO655384 BQI655380:BQK655384 CAE655380:CAG655384 CKA655380:CKC655384 CTW655380:CTY655384 DDS655380:DDU655384 DNO655380:DNQ655384 DXK655380:DXM655384 EHG655380:EHI655384 ERC655380:ERE655384 FAY655380:FBA655384 FKU655380:FKW655384 FUQ655380:FUS655384 GEM655380:GEO655384 GOI655380:GOK655384 GYE655380:GYG655384 HIA655380:HIC655384 HRW655380:HRY655384 IBS655380:IBU655384 ILO655380:ILQ655384 IVK655380:IVM655384 JFG655380:JFI655384 JPC655380:JPE655384 JYY655380:JZA655384 KIU655380:KIW655384 KSQ655380:KSS655384 LCM655380:LCO655384 LMI655380:LMK655384 LWE655380:LWG655384 MGA655380:MGC655384 MPW655380:MPY655384 MZS655380:MZU655384 NJO655380:NJQ655384 NTK655380:NTM655384 ODG655380:ODI655384 ONC655380:ONE655384 OWY655380:OXA655384 PGU655380:PGW655384 PQQ655380:PQS655384 QAM655380:QAO655384 QKI655380:QKK655384 QUE655380:QUG655384 REA655380:REC655384 RNW655380:RNY655384 RXS655380:RXU655384 SHO655380:SHQ655384 SRK655380:SRM655384 TBG655380:TBI655384 TLC655380:TLE655384 TUY655380:TVA655384 UEU655380:UEW655384 UOQ655380:UOS655384 UYM655380:UYO655384 VII655380:VIK655384 VSE655380:VSG655384 WCA655380:WCC655384 WLW655380:WLY655384 WVS655380:WVU655384 AD720916:AF720920 JG720916:JI720920 TC720916:TE720920 ACY720916:ADA720920 AMU720916:AMW720920 AWQ720916:AWS720920 BGM720916:BGO720920 BQI720916:BQK720920 CAE720916:CAG720920 CKA720916:CKC720920 CTW720916:CTY720920 DDS720916:DDU720920 DNO720916:DNQ720920 DXK720916:DXM720920 EHG720916:EHI720920 ERC720916:ERE720920 FAY720916:FBA720920 FKU720916:FKW720920 FUQ720916:FUS720920 GEM720916:GEO720920 GOI720916:GOK720920 GYE720916:GYG720920 HIA720916:HIC720920 HRW720916:HRY720920 IBS720916:IBU720920 ILO720916:ILQ720920 IVK720916:IVM720920 JFG720916:JFI720920 JPC720916:JPE720920 JYY720916:JZA720920 KIU720916:KIW720920 KSQ720916:KSS720920 LCM720916:LCO720920 LMI720916:LMK720920 LWE720916:LWG720920 MGA720916:MGC720920 MPW720916:MPY720920 MZS720916:MZU720920 NJO720916:NJQ720920 NTK720916:NTM720920 ODG720916:ODI720920 ONC720916:ONE720920 OWY720916:OXA720920 PGU720916:PGW720920 PQQ720916:PQS720920 QAM720916:QAO720920 QKI720916:QKK720920 QUE720916:QUG720920 REA720916:REC720920 RNW720916:RNY720920 RXS720916:RXU720920 SHO720916:SHQ720920 SRK720916:SRM720920 TBG720916:TBI720920 TLC720916:TLE720920 TUY720916:TVA720920 UEU720916:UEW720920 UOQ720916:UOS720920 UYM720916:UYO720920 VII720916:VIK720920 VSE720916:VSG720920 WCA720916:WCC720920 WLW720916:WLY720920 WVS720916:WVU720920 AD786452:AF786456 JG786452:JI786456 TC786452:TE786456 ACY786452:ADA786456 AMU786452:AMW786456 AWQ786452:AWS786456 BGM786452:BGO786456 BQI786452:BQK786456 CAE786452:CAG786456 CKA786452:CKC786456 CTW786452:CTY786456 DDS786452:DDU786456 DNO786452:DNQ786456 DXK786452:DXM786456 EHG786452:EHI786456 ERC786452:ERE786456 FAY786452:FBA786456 FKU786452:FKW786456 FUQ786452:FUS786456 GEM786452:GEO786456 GOI786452:GOK786456 GYE786452:GYG786456 HIA786452:HIC786456 HRW786452:HRY786456 IBS786452:IBU786456 ILO786452:ILQ786456 IVK786452:IVM786456 JFG786452:JFI786456 JPC786452:JPE786456 JYY786452:JZA786456 KIU786452:KIW786456 KSQ786452:KSS786456 LCM786452:LCO786456 LMI786452:LMK786456 LWE786452:LWG786456 MGA786452:MGC786456 MPW786452:MPY786456 MZS786452:MZU786456 NJO786452:NJQ786456 NTK786452:NTM786456 ODG786452:ODI786456 ONC786452:ONE786456 OWY786452:OXA786456 PGU786452:PGW786456 PQQ786452:PQS786456 QAM786452:QAO786456 QKI786452:QKK786456 QUE786452:QUG786456 REA786452:REC786456 RNW786452:RNY786456 RXS786452:RXU786456 SHO786452:SHQ786456 SRK786452:SRM786456 TBG786452:TBI786456 TLC786452:TLE786456 TUY786452:TVA786456 UEU786452:UEW786456 UOQ786452:UOS786456 UYM786452:UYO786456 VII786452:VIK786456 VSE786452:VSG786456 WCA786452:WCC786456 WLW786452:WLY786456 WVS786452:WVU786456 AD851988:AF851992 JG851988:JI851992 TC851988:TE851992 ACY851988:ADA851992 AMU851988:AMW851992 AWQ851988:AWS851992 BGM851988:BGO851992 BQI851988:BQK851992 CAE851988:CAG851992 CKA851988:CKC851992 CTW851988:CTY851992 DDS851988:DDU851992 DNO851988:DNQ851992 DXK851988:DXM851992 EHG851988:EHI851992 ERC851988:ERE851992 FAY851988:FBA851992 FKU851988:FKW851992 FUQ851988:FUS851992 GEM851988:GEO851992 GOI851988:GOK851992 GYE851988:GYG851992 HIA851988:HIC851992 HRW851988:HRY851992 IBS851988:IBU851992 ILO851988:ILQ851992 IVK851988:IVM851992 JFG851988:JFI851992 JPC851988:JPE851992 JYY851988:JZA851992 KIU851988:KIW851992 KSQ851988:KSS851992 LCM851988:LCO851992 LMI851988:LMK851992 LWE851988:LWG851992 MGA851988:MGC851992 MPW851988:MPY851992 MZS851988:MZU851992 NJO851988:NJQ851992 NTK851988:NTM851992 ODG851988:ODI851992 ONC851988:ONE851992 OWY851988:OXA851992 PGU851988:PGW851992 PQQ851988:PQS851992 QAM851988:QAO851992 QKI851988:QKK851992 QUE851988:QUG851992 REA851988:REC851992 RNW851988:RNY851992 RXS851988:RXU851992 SHO851988:SHQ851992 SRK851988:SRM851992 TBG851988:TBI851992 TLC851988:TLE851992 TUY851988:TVA851992 UEU851988:UEW851992 UOQ851988:UOS851992 UYM851988:UYO851992 VII851988:VIK851992 VSE851988:VSG851992 WCA851988:WCC851992 WLW851988:WLY851992 WVS851988:WVU851992 AD917524:AF917528 JG917524:JI917528 TC917524:TE917528 ACY917524:ADA917528 AMU917524:AMW917528 AWQ917524:AWS917528 BGM917524:BGO917528 BQI917524:BQK917528 CAE917524:CAG917528 CKA917524:CKC917528 CTW917524:CTY917528 DDS917524:DDU917528 DNO917524:DNQ917528 DXK917524:DXM917528 EHG917524:EHI917528 ERC917524:ERE917528 FAY917524:FBA917528 FKU917524:FKW917528 FUQ917524:FUS917528 GEM917524:GEO917528 GOI917524:GOK917528 GYE917524:GYG917528 HIA917524:HIC917528 HRW917524:HRY917528 IBS917524:IBU917528 ILO917524:ILQ917528 IVK917524:IVM917528 JFG917524:JFI917528 JPC917524:JPE917528 JYY917524:JZA917528 KIU917524:KIW917528 KSQ917524:KSS917528 LCM917524:LCO917528 LMI917524:LMK917528 LWE917524:LWG917528 MGA917524:MGC917528 MPW917524:MPY917528 MZS917524:MZU917528 NJO917524:NJQ917528 NTK917524:NTM917528 ODG917524:ODI917528 ONC917524:ONE917528 OWY917524:OXA917528 PGU917524:PGW917528 PQQ917524:PQS917528 QAM917524:QAO917528 QKI917524:QKK917528 QUE917524:QUG917528 REA917524:REC917528 RNW917524:RNY917528 RXS917524:RXU917528 SHO917524:SHQ917528 SRK917524:SRM917528 TBG917524:TBI917528 TLC917524:TLE917528 TUY917524:TVA917528 UEU917524:UEW917528 UOQ917524:UOS917528 UYM917524:UYO917528 VII917524:VIK917528 VSE917524:VSG917528 WCA917524:WCC917528 WLW917524:WLY917528 WVS917524:WVU917528 AD983060:AF983064 JG983060:JI983064 TC983060:TE983064 ACY983060:ADA983064 AMU983060:AMW983064 AWQ983060:AWS983064 BGM983060:BGO983064 BQI983060:BQK983064 CAE983060:CAG983064 CKA983060:CKC983064 CTW983060:CTY983064 DDS983060:DDU983064 DNO983060:DNQ983064 DXK983060:DXM983064 EHG983060:EHI983064 ERC983060:ERE983064 FAY983060:FBA983064 FKU983060:FKW983064 FUQ983060:FUS983064 GEM983060:GEO983064 GOI983060:GOK983064 GYE983060:GYG983064 HIA983060:HIC983064 HRW983060:HRY983064 IBS983060:IBU983064 ILO983060:ILQ983064 IVK983060:IVM983064 JFG983060:JFI983064 JPC983060:JPE983064 JYY983060:JZA983064 KIU983060:KIW983064 KSQ983060:KSS983064 LCM983060:LCO983064 LMI983060:LMK983064 LWE983060:LWG983064 MGA983060:MGC983064 MPW983060:MPY983064 MZS983060:MZU983064 NJO983060:NJQ983064 NTK983060:NTM983064 ODG983060:ODI983064 ONC983060:ONE983064 OWY983060:OXA983064 PGU983060:PGW983064 PQQ983060:PQS983064 QAM983060:QAO983064 QKI983060:QKK983064 QUE983060:QUG983064 REA983060:REC983064 RNW983060:RNY983064 RXS983060:RXU983064 SHO983060:SHQ983064 SRK983060:SRM983064 TBG983060:TBI983064 TLC983060:TLE983064 TUY983060:TVA983064 UEU983060:UEW983064 UOQ983060:UOS983064 UYM983060:UYO983064 VII983060:VIK983064 VSE983060:VSG983064 WCA983060:WCC983064 WLW983060:WLY983064 WVS983060:WVU983064 RXM983049:RYA983049 O65577 IR65577 SN65577 ACJ65577 AMF65577 AWB65577 BFX65577 BPT65577 BZP65577 CJL65577 CTH65577 DDD65577 DMZ65577 DWV65577 EGR65577 EQN65577 FAJ65577 FKF65577 FUB65577 GDX65577 GNT65577 GXP65577 HHL65577 HRH65577 IBD65577 IKZ65577 IUV65577 JER65577 JON65577 JYJ65577 KIF65577 KSB65577 LBX65577 LLT65577 LVP65577 MFL65577 MPH65577 MZD65577 NIZ65577 NSV65577 OCR65577 OMN65577 OWJ65577 PGF65577 PQB65577 PZX65577 QJT65577 QTP65577 RDL65577 RNH65577 RXD65577 SGZ65577 SQV65577 TAR65577 TKN65577 TUJ65577 UEF65577 UOB65577 UXX65577 VHT65577 VRP65577 WBL65577 WLH65577 WVD65577 O131113 IR131113 SN131113 ACJ131113 AMF131113 AWB131113 BFX131113 BPT131113 BZP131113 CJL131113 CTH131113 DDD131113 DMZ131113 DWV131113 EGR131113 EQN131113 FAJ131113 FKF131113 FUB131113 GDX131113 GNT131113 GXP131113 HHL131113 HRH131113 IBD131113 IKZ131113 IUV131113 JER131113 JON131113 JYJ131113 KIF131113 KSB131113 LBX131113 LLT131113 LVP131113 MFL131113 MPH131113 MZD131113 NIZ131113 NSV131113 OCR131113 OMN131113 OWJ131113 PGF131113 PQB131113 PZX131113 QJT131113 QTP131113 RDL131113 RNH131113 RXD131113 SGZ131113 SQV131113 TAR131113 TKN131113 TUJ131113 UEF131113 UOB131113 UXX131113 VHT131113 VRP131113 WBL131113 WLH131113 WVD131113 O196649 IR196649 SN196649 ACJ196649 AMF196649 AWB196649 BFX196649 BPT196649 BZP196649 CJL196649 CTH196649 DDD196649 DMZ196649 DWV196649 EGR196649 EQN196649 FAJ196649 FKF196649 FUB196649 GDX196649 GNT196649 GXP196649 HHL196649 HRH196649 IBD196649 IKZ196649 IUV196649 JER196649 JON196649 JYJ196649 KIF196649 KSB196649 LBX196649 LLT196649 LVP196649 MFL196649 MPH196649 MZD196649 NIZ196649 NSV196649 OCR196649 OMN196649 OWJ196649 PGF196649 PQB196649 PZX196649 QJT196649 QTP196649 RDL196649 RNH196649 RXD196649 SGZ196649 SQV196649 TAR196649 TKN196649 TUJ196649 UEF196649 UOB196649 UXX196649 VHT196649 VRP196649 WBL196649 WLH196649 WVD196649 O262185 IR262185 SN262185 ACJ262185 AMF262185 AWB262185 BFX262185 BPT262185 BZP262185 CJL262185 CTH262185 DDD262185 DMZ262185 DWV262185 EGR262185 EQN262185 FAJ262185 FKF262185 FUB262185 GDX262185 GNT262185 GXP262185 HHL262185 HRH262185 IBD262185 IKZ262185 IUV262185 JER262185 JON262185 JYJ262185 KIF262185 KSB262185 LBX262185 LLT262185 LVP262185 MFL262185 MPH262185 MZD262185 NIZ262185 NSV262185 OCR262185 OMN262185 OWJ262185 PGF262185 PQB262185 PZX262185 QJT262185 QTP262185 RDL262185 RNH262185 RXD262185 SGZ262185 SQV262185 TAR262185 TKN262185 TUJ262185 UEF262185 UOB262185 UXX262185 VHT262185 VRP262185 WBL262185 WLH262185 WVD262185 O327721 IR327721 SN327721 ACJ327721 AMF327721 AWB327721 BFX327721 BPT327721 BZP327721 CJL327721 CTH327721 DDD327721 DMZ327721 DWV327721 EGR327721 EQN327721 FAJ327721 FKF327721 FUB327721 GDX327721 GNT327721 GXP327721 HHL327721 HRH327721 IBD327721 IKZ327721 IUV327721 JER327721 JON327721 JYJ327721 KIF327721 KSB327721 LBX327721 LLT327721 LVP327721 MFL327721 MPH327721 MZD327721 NIZ327721 NSV327721 OCR327721 OMN327721 OWJ327721 PGF327721 PQB327721 PZX327721 QJT327721 QTP327721 RDL327721 RNH327721 RXD327721 SGZ327721 SQV327721 TAR327721 TKN327721 TUJ327721 UEF327721 UOB327721 UXX327721 VHT327721 VRP327721 WBL327721 WLH327721 WVD327721 O393257 IR393257 SN393257 ACJ393257 AMF393257 AWB393257 BFX393257 BPT393257 BZP393257 CJL393257 CTH393257 DDD393257 DMZ393257 DWV393257 EGR393257 EQN393257 FAJ393257 FKF393257 FUB393257 GDX393257 GNT393257 GXP393257 HHL393257 HRH393257 IBD393257 IKZ393257 IUV393257 JER393257 JON393257 JYJ393257 KIF393257 KSB393257 LBX393257 LLT393257 LVP393257 MFL393257 MPH393257 MZD393257 NIZ393257 NSV393257 OCR393257 OMN393257 OWJ393257 PGF393257 PQB393257 PZX393257 QJT393257 QTP393257 RDL393257 RNH393257 RXD393257 SGZ393257 SQV393257 TAR393257 TKN393257 TUJ393257 UEF393257 UOB393257 UXX393257 VHT393257 VRP393257 WBL393257 WLH393257 WVD393257 O458793 IR458793 SN458793 ACJ458793 AMF458793 AWB458793 BFX458793 BPT458793 BZP458793 CJL458793 CTH458793 DDD458793 DMZ458793 DWV458793 EGR458793 EQN458793 FAJ458793 FKF458793 FUB458793 GDX458793 GNT458793 GXP458793 HHL458793 HRH458793 IBD458793 IKZ458793 IUV458793 JER458793 JON458793 JYJ458793 KIF458793 KSB458793 LBX458793 LLT458793 LVP458793 MFL458793 MPH458793 MZD458793 NIZ458793 NSV458793 OCR458793 OMN458793 OWJ458793 PGF458793 PQB458793 PZX458793 QJT458793 QTP458793 RDL458793 RNH458793 RXD458793 SGZ458793 SQV458793 TAR458793 TKN458793 TUJ458793 UEF458793 UOB458793 UXX458793 VHT458793 VRP458793 WBL458793 WLH458793 WVD458793 O524329 IR524329 SN524329 ACJ524329 AMF524329 AWB524329 BFX524329 BPT524329 BZP524329 CJL524329 CTH524329 DDD524329 DMZ524329 DWV524329 EGR524329 EQN524329 FAJ524329 FKF524329 FUB524329 GDX524329 GNT524329 GXP524329 HHL524329 HRH524329 IBD524329 IKZ524329 IUV524329 JER524329 JON524329 JYJ524329 KIF524329 KSB524329 LBX524329 LLT524329 LVP524329 MFL524329 MPH524329 MZD524329 NIZ524329 NSV524329 OCR524329 OMN524329 OWJ524329 PGF524329 PQB524329 PZX524329 QJT524329 QTP524329 RDL524329 RNH524329 RXD524329 SGZ524329 SQV524329 TAR524329 TKN524329 TUJ524329 UEF524329 UOB524329 UXX524329 VHT524329 VRP524329 WBL524329 WLH524329 WVD524329 O589865 IR589865 SN589865 ACJ589865 AMF589865 AWB589865 BFX589865 BPT589865 BZP589865 CJL589865 CTH589865 DDD589865 DMZ589865 DWV589865 EGR589865 EQN589865 FAJ589865 FKF589865 FUB589865 GDX589865 GNT589865 GXP589865 HHL589865 HRH589865 IBD589865 IKZ589865 IUV589865 JER589865 JON589865 JYJ589865 KIF589865 KSB589865 LBX589865 LLT589865 LVP589865 MFL589865 MPH589865 MZD589865 NIZ589865 NSV589865 OCR589865 OMN589865 OWJ589865 PGF589865 PQB589865 PZX589865 QJT589865 QTP589865 RDL589865 RNH589865 RXD589865 SGZ589865 SQV589865 TAR589865 TKN589865 TUJ589865 UEF589865 UOB589865 UXX589865 VHT589865 VRP589865 WBL589865 WLH589865 WVD589865 O655401 IR655401 SN655401 ACJ655401 AMF655401 AWB655401 BFX655401 BPT655401 BZP655401 CJL655401 CTH655401 DDD655401 DMZ655401 DWV655401 EGR655401 EQN655401 FAJ655401 FKF655401 FUB655401 GDX655401 GNT655401 GXP655401 HHL655401 HRH655401 IBD655401 IKZ655401 IUV655401 JER655401 JON655401 JYJ655401 KIF655401 KSB655401 LBX655401 LLT655401 LVP655401 MFL655401 MPH655401 MZD655401 NIZ655401 NSV655401 OCR655401 OMN655401 OWJ655401 PGF655401 PQB655401 PZX655401 QJT655401 QTP655401 RDL655401 RNH655401 RXD655401 SGZ655401 SQV655401 TAR655401 TKN655401 TUJ655401 UEF655401 UOB655401 UXX655401 VHT655401 VRP655401 WBL655401 WLH655401 WVD655401 O720937 IR720937 SN720937 ACJ720937 AMF720937 AWB720937 BFX720937 BPT720937 BZP720937 CJL720937 CTH720937 DDD720937 DMZ720937 DWV720937 EGR720937 EQN720937 FAJ720937 FKF720937 FUB720937 GDX720937 GNT720937 GXP720937 HHL720937 HRH720937 IBD720937 IKZ720937 IUV720937 JER720937 JON720937 JYJ720937 KIF720937 KSB720937 LBX720937 LLT720937 LVP720937 MFL720937 MPH720937 MZD720937 NIZ720937 NSV720937 OCR720937 OMN720937 OWJ720937 PGF720937 PQB720937 PZX720937 QJT720937 QTP720937 RDL720937 RNH720937 RXD720937 SGZ720937 SQV720937 TAR720937 TKN720937 TUJ720937 UEF720937 UOB720937 UXX720937 VHT720937 VRP720937 WBL720937 WLH720937 WVD720937 O786473 IR786473 SN786473 ACJ786473 AMF786473 AWB786473 BFX786473 BPT786473 BZP786473 CJL786473 CTH786473 DDD786473 DMZ786473 DWV786473 EGR786473 EQN786473 FAJ786473 FKF786473 FUB786473 GDX786473 GNT786473 GXP786473 HHL786473 HRH786473 IBD786473 IKZ786473 IUV786473 JER786473 JON786473 JYJ786473 KIF786473 KSB786473 LBX786473 LLT786473 LVP786473 MFL786473 MPH786473 MZD786473 NIZ786473 NSV786473 OCR786473 OMN786473 OWJ786473 PGF786473 PQB786473 PZX786473 QJT786473 QTP786473 RDL786473 RNH786473 RXD786473 SGZ786473 SQV786473 TAR786473 TKN786473 TUJ786473 UEF786473 UOB786473 UXX786473 VHT786473 VRP786473 WBL786473 WLH786473 WVD786473 O852009 IR852009 SN852009 ACJ852009 AMF852009 AWB852009 BFX852009 BPT852009 BZP852009 CJL852009 CTH852009 DDD852009 DMZ852009 DWV852009 EGR852009 EQN852009 FAJ852009 FKF852009 FUB852009 GDX852009 GNT852009 GXP852009 HHL852009 HRH852009 IBD852009 IKZ852009 IUV852009 JER852009 JON852009 JYJ852009 KIF852009 KSB852009 LBX852009 LLT852009 LVP852009 MFL852009 MPH852009 MZD852009 NIZ852009 NSV852009 OCR852009 OMN852009 OWJ852009 PGF852009 PQB852009 PZX852009 QJT852009 QTP852009 RDL852009 RNH852009 RXD852009 SGZ852009 SQV852009 TAR852009 TKN852009 TUJ852009 UEF852009 UOB852009 UXX852009 VHT852009 VRP852009 WBL852009 WLH852009 WVD852009 O917545 IR917545 SN917545 ACJ917545 AMF917545 AWB917545 BFX917545 BPT917545 BZP917545 CJL917545 CTH917545 DDD917545 DMZ917545 DWV917545 EGR917545 EQN917545 FAJ917545 FKF917545 FUB917545 GDX917545 GNT917545 GXP917545 HHL917545 HRH917545 IBD917545 IKZ917545 IUV917545 JER917545 JON917545 JYJ917545 KIF917545 KSB917545 LBX917545 LLT917545 LVP917545 MFL917545 MPH917545 MZD917545 NIZ917545 NSV917545 OCR917545 OMN917545 OWJ917545 PGF917545 PQB917545 PZX917545 QJT917545 QTP917545 RDL917545 RNH917545 RXD917545 SGZ917545 SQV917545 TAR917545 TKN917545 TUJ917545 UEF917545 UOB917545 UXX917545 VHT917545 VRP917545 WBL917545 WLH917545 WVD917545 O983081 IR983081 SN983081 ACJ983081 AMF983081 AWB983081 BFX983081 BPT983081 BZP983081 CJL983081 CTH983081 DDD983081 DMZ983081 DWV983081 EGR983081 EQN983081 FAJ983081 FKF983081 FUB983081 GDX983081 GNT983081 GXP983081 HHL983081 HRH983081 IBD983081 IKZ983081 IUV983081 JER983081 JON983081 JYJ983081 KIF983081 KSB983081 LBX983081 LLT983081 LVP983081 MFL983081 MPH983081 MZD983081 NIZ983081 NSV983081 OCR983081 OMN983081 OWJ983081 PGF983081 PQB983081 PZX983081 QJT983081 QTP983081 RDL983081 RNH983081 RXD983081 SGZ983081 SQV983081 TAR983081 TKN983081 TUJ983081 UEF983081 UOB983081 UXX983081 VHT983081 VRP983081 WBL983081 WLH983081 WVD983081 WVM983049:WWA983049 JD6:JE6 SZ6:TA6 ACV6:ACW6 AMR6:AMS6 AWN6:AWO6 BGJ6:BGK6 BQF6:BQG6 CAB6:CAC6 CJX6:CJY6 CTT6:CTU6 DDP6:DDQ6 DNL6:DNM6 DXH6:DXI6 EHD6:EHE6 EQZ6:ERA6 FAV6:FAW6 FKR6:FKS6 FUN6:FUO6 GEJ6:GEK6 GOF6:GOG6 GYB6:GYC6 HHX6:HHY6 HRT6:HRU6 IBP6:IBQ6 ILL6:ILM6 IVH6:IVI6 JFD6:JFE6 JOZ6:JPA6 JYV6:JYW6 KIR6:KIS6 KSN6:KSO6 LCJ6:LCK6 LMF6:LMG6 LWB6:LWC6 MFX6:MFY6 MPT6:MPU6 MZP6:MZQ6 NJL6:NJM6 NTH6:NTI6 ODD6:ODE6 OMZ6:ONA6 OWV6:OWW6 PGR6:PGS6 PQN6:PQO6 QAJ6:QAK6 QKF6:QKG6 QUB6:QUC6 RDX6:RDY6 RNT6:RNU6 RXP6:RXQ6 SHL6:SHM6 SRH6:SRI6 TBD6:TBE6 TKZ6:TLA6 TUV6:TUW6 UER6:UES6 UON6:UOO6 UYJ6:UYK6 VIF6:VIG6 VSB6:VSC6 WBX6:WBY6 WLT6:WLU6 WVP6:WVQ6 AA65528:AB65528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AA131064:AB131064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AA196600:AB196600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AA262136:AB262136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AA327672:AB327672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AA393208:AB393208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AA458744:AB458744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AA524280:AB524280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AA589816:AB589816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AA655352:AB655352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AA720888:AB720888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AA786424:AB786424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AA851960:AB851960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AA917496:AB917496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AA983032:AB983032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W65540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W131076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W196612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W262148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W327684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W393220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W458756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W524292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W589828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W655364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W720900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W786436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W851972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W917508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W983044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L25:N26 IO25:IQ26 SK25:SM26 ACG25:ACI26 AMC25:AME26 AVY25:AWA26 BFU25:BFW26 BPQ25:BPS26 BZM25:BZO26 CJI25:CJK26 CTE25:CTG26 DDA25:DDC26 DMW25:DMY26 DWS25:DWU26 EGO25:EGQ26 EQK25:EQM26 FAG25:FAI26 FKC25:FKE26 FTY25:FUA26 GDU25:GDW26 GNQ25:GNS26 GXM25:GXO26 HHI25:HHK26 HRE25:HRG26 IBA25:IBC26 IKW25:IKY26 IUS25:IUU26 JEO25:JEQ26 JOK25:JOM26 JYG25:JYI26 KIC25:KIE26 KRY25:KSA26 LBU25:LBW26 LLQ25:LLS26 LVM25:LVO26 MFI25:MFK26 MPE25:MPG26 MZA25:MZC26 NIW25:NIY26 NSS25:NSU26 OCO25:OCQ26 OMK25:OMM26 OWG25:OWI26 PGC25:PGE26 PPY25:PQA26 PZU25:PZW26 QJQ25:QJS26 QTM25:QTO26 RDI25:RDK26 RNE25:RNG26 RXA25:RXC26 SGW25:SGY26 SQS25:SQU26 TAO25:TAQ26 TKK25:TKM26 TUG25:TUI26 UEC25:UEE26 UNY25:UOA26 UXU25:UXW26 VHQ25:VHS26 VRM25:VRO26 WBI25:WBK26 WLE25:WLG26 WVA25:WVC26 L65556:N65557 IO65556:IQ65557 SK65556:SM65557 ACG65556:ACI65557 AMC65556:AME65557 AVY65556:AWA65557 BFU65556:BFW65557 BPQ65556:BPS65557 BZM65556:BZO65557 CJI65556:CJK65557 CTE65556:CTG65557 DDA65556:DDC65557 DMW65556:DMY65557 DWS65556:DWU65557 EGO65556:EGQ65557 EQK65556:EQM65557 FAG65556:FAI65557 FKC65556:FKE65557 FTY65556:FUA65557 GDU65556:GDW65557 GNQ65556:GNS65557 GXM65556:GXO65557 HHI65556:HHK65557 HRE65556:HRG65557 IBA65556:IBC65557 IKW65556:IKY65557 IUS65556:IUU65557 JEO65556:JEQ65557 JOK65556:JOM65557 JYG65556:JYI65557 KIC65556:KIE65557 KRY65556:KSA65557 LBU65556:LBW65557 LLQ65556:LLS65557 LVM65556:LVO65557 MFI65556:MFK65557 MPE65556:MPG65557 MZA65556:MZC65557 NIW65556:NIY65557 NSS65556:NSU65557 OCO65556:OCQ65557 OMK65556:OMM65557 OWG65556:OWI65557 PGC65556:PGE65557 PPY65556:PQA65557 PZU65556:PZW65557 QJQ65556:QJS65557 QTM65556:QTO65557 RDI65556:RDK65557 RNE65556:RNG65557 RXA65556:RXC65557 SGW65556:SGY65557 SQS65556:SQU65557 TAO65556:TAQ65557 TKK65556:TKM65557 TUG65556:TUI65557 UEC65556:UEE65557 UNY65556:UOA65557 UXU65556:UXW65557 VHQ65556:VHS65557 VRM65556:VRO65557 WBI65556:WBK65557 WLE65556:WLG65557 WVA65556:WVC65557 L131092:N131093 IO131092:IQ131093 SK131092:SM131093 ACG131092:ACI131093 AMC131092:AME131093 AVY131092:AWA131093 BFU131092:BFW131093 BPQ131092:BPS131093 BZM131092:BZO131093 CJI131092:CJK131093 CTE131092:CTG131093 DDA131092:DDC131093 DMW131092:DMY131093 DWS131092:DWU131093 EGO131092:EGQ131093 EQK131092:EQM131093 FAG131092:FAI131093 FKC131092:FKE131093 FTY131092:FUA131093 GDU131092:GDW131093 GNQ131092:GNS131093 GXM131092:GXO131093 HHI131092:HHK131093 HRE131092:HRG131093 IBA131092:IBC131093 IKW131092:IKY131093 IUS131092:IUU131093 JEO131092:JEQ131093 JOK131092:JOM131093 JYG131092:JYI131093 KIC131092:KIE131093 KRY131092:KSA131093 LBU131092:LBW131093 LLQ131092:LLS131093 LVM131092:LVO131093 MFI131092:MFK131093 MPE131092:MPG131093 MZA131092:MZC131093 NIW131092:NIY131093 NSS131092:NSU131093 OCO131092:OCQ131093 OMK131092:OMM131093 OWG131092:OWI131093 PGC131092:PGE131093 PPY131092:PQA131093 PZU131092:PZW131093 QJQ131092:QJS131093 QTM131092:QTO131093 RDI131092:RDK131093 RNE131092:RNG131093 RXA131092:RXC131093 SGW131092:SGY131093 SQS131092:SQU131093 TAO131092:TAQ131093 TKK131092:TKM131093 TUG131092:TUI131093 UEC131092:UEE131093 UNY131092:UOA131093 UXU131092:UXW131093 VHQ131092:VHS131093 VRM131092:VRO131093 WBI131092:WBK131093 WLE131092:WLG131093 WVA131092:WVC131093 L196628:N196629 IO196628:IQ196629 SK196628:SM196629 ACG196628:ACI196629 AMC196628:AME196629 AVY196628:AWA196629 BFU196628:BFW196629 BPQ196628:BPS196629 BZM196628:BZO196629 CJI196628:CJK196629 CTE196628:CTG196629 DDA196628:DDC196629 DMW196628:DMY196629 DWS196628:DWU196629 EGO196628:EGQ196629 EQK196628:EQM196629 FAG196628:FAI196629 FKC196628:FKE196629 FTY196628:FUA196629 GDU196628:GDW196629 GNQ196628:GNS196629 GXM196628:GXO196629 HHI196628:HHK196629 HRE196628:HRG196629 IBA196628:IBC196629 IKW196628:IKY196629 IUS196628:IUU196629 JEO196628:JEQ196629 JOK196628:JOM196629 JYG196628:JYI196629 KIC196628:KIE196629 KRY196628:KSA196629 LBU196628:LBW196629 LLQ196628:LLS196629 LVM196628:LVO196629 MFI196628:MFK196629 MPE196628:MPG196629 MZA196628:MZC196629 NIW196628:NIY196629 NSS196628:NSU196629 OCO196628:OCQ196629 OMK196628:OMM196629 OWG196628:OWI196629 PGC196628:PGE196629 PPY196628:PQA196629 PZU196628:PZW196629 QJQ196628:QJS196629 QTM196628:QTO196629 RDI196628:RDK196629 RNE196628:RNG196629 RXA196628:RXC196629 SGW196628:SGY196629 SQS196628:SQU196629 TAO196628:TAQ196629 TKK196628:TKM196629 TUG196628:TUI196629 UEC196628:UEE196629 UNY196628:UOA196629 UXU196628:UXW196629 VHQ196628:VHS196629 VRM196628:VRO196629 WBI196628:WBK196629 WLE196628:WLG196629 WVA196628:WVC196629 L262164:N262165 IO262164:IQ262165 SK262164:SM262165 ACG262164:ACI262165 AMC262164:AME262165 AVY262164:AWA262165 BFU262164:BFW262165 BPQ262164:BPS262165 BZM262164:BZO262165 CJI262164:CJK262165 CTE262164:CTG262165 DDA262164:DDC262165 DMW262164:DMY262165 DWS262164:DWU262165 EGO262164:EGQ262165 EQK262164:EQM262165 FAG262164:FAI262165 FKC262164:FKE262165 FTY262164:FUA262165 GDU262164:GDW262165 GNQ262164:GNS262165 GXM262164:GXO262165 HHI262164:HHK262165 HRE262164:HRG262165 IBA262164:IBC262165 IKW262164:IKY262165 IUS262164:IUU262165 JEO262164:JEQ262165 JOK262164:JOM262165 JYG262164:JYI262165 KIC262164:KIE262165 KRY262164:KSA262165 LBU262164:LBW262165 LLQ262164:LLS262165 LVM262164:LVO262165 MFI262164:MFK262165 MPE262164:MPG262165 MZA262164:MZC262165 NIW262164:NIY262165 NSS262164:NSU262165 OCO262164:OCQ262165 OMK262164:OMM262165 OWG262164:OWI262165 PGC262164:PGE262165 PPY262164:PQA262165 PZU262164:PZW262165 QJQ262164:QJS262165 QTM262164:QTO262165 RDI262164:RDK262165 RNE262164:RNG262165 RXA262164:RXC262165 SGW262164:SGY262165 SQS262164:SQU262165 TAO262164:TAQ262165 TKK262164:TKM262165 TUG262164:TUI262165 UEC262164:UEE262165 UNY262164:UOA262165 UXU262164:UXW262165 VHQ262164:VHS262165 VRM262164:VRO262165 WBI262164:WBK262165 WLE262164:WLG262165 WVA262164:WVC262165 L327700:N327701 IO327700:IQ327701 SK327700:SM327701 ACG327700:ACI327701 AMC327700:AME327701 AVY327700:AWA327701 BFU327700:BFW327701 BPQ327700:BPS327701 BZM327700:BZO327701 CJI327700:CJK327701 CTE327700:CTG327701 DDA327700:DDC327701 DMW327700:DMY327701 DWS327700:DWU327701 EGO327700:EGQ327701 EQK327700:EQM327701 FAG327700:FAI327701 FKC327700:FKE327701 FTY327700:FUA327701 GDU327700:GDW327701 GNQ327700:GNS327701 GXM327700:GXO327701 HHI327700:HHK327701 HRE327700:HRG327701 IBA327700:IBC327701 IKW327700:IKY327701 IUS327700:IUU327701 JEO327700:JEQ327701 JOK327700:JOM327701 JYG327700:JYI327701 KIC327700:KIE327701 KRY327700:KSA327701 LBU327700:LBW327701 LLQ327700:LLS327701 LVM327700:LVO327701 MFI327700:MFK327701 MPE327700:MPG327701 MZA327700:MZC327701 NIW327700:NIY327701 NSS327700:NSU327701 OCO327700:OCQ327701 OMK327700:OMM327701 OWG327700:OWI327701 PGC327700:PGE327701 PPY327700:PQA327701 PZU327700:PZW327701 QJQ327700:QJS327701 QTM327700:QTO327701 RDI327700:RDK327701 RNE327700:RNG327701 RXA327700:RXC327701 SGW327700:SGY327701 SQS327700:SQU327701 TAO327700:TAQ327701 TKK327700:TKM327701 TUG327700:TUI327701 UEC327700:UEE327701 UNY327700:UOA327701 UXU327700:UXW327701 VHQ327700:VHS327701 VRM327700:VRO327701 WBI327700:WBK327701 WLE327700:WLG327701 WVA327700:WVC327701 L393236:N393237 IO393236:IQ393237 SK393236:SM393237 ACG393236:ACI393237 AMC393236:AME393237 AVY393236:AWA393237 BFU393236:BFW393237 BPQ393236:BPS393237 BZM393236:BZO393237 CJI393236:CJK393237 CTE393236:CTG393237 DDA393236:DDC393237 DMW393236:DMY393237 DWS393236:DWU393237 EGO393236:EGQ393237 EQK393236:EQM393237 FAG393236:FAI393237 FKC393236:FKE393237 FTY393236:FUA393237 GDU393236:GDW393237 GNQ393236:GNS393237 GXM393236:GXO393237 HHI393236:HHK393237 HRE393236:HRG393237 IBA393236:IBC393237 IKW393236:IKY393237 IUS393236:IUU393237 JEO393236:JEQ393237 JOK393236:JOM393237 JYG393236:JYI393237 KIC393236:KIE393237 KRY393236:KSA393237 LBU393236:LBW393237 LLQ393236:LLS393237 LVM393236:LVO393237 MFI393236:MFK393237 MPE393236:MPG393237 MZA393236:MZC393237 NIW393236:NIY393237 NSS393236:NSU393237 OCO393236:OCQ393237 OMK393236:OMM393237 OWG393236:OWI393237 PGC393236:PGE393237 PPY393236:PQA393237 PZU393236:PZW393237 QJQ393236:QJS393237 QTM393236:QTO393237 RDI393236:RDK393237 RNE393236:RNG393237 RXA393236:RXC393237 SGW393236:SGY393237 SQS393236:SQU393237 TAO393236:TAQ393237 TKK393236:TKM393237 TUG393236:TUI393237 UEC393236:UEE393237 UNY393236:UOA393237 UXU393236:UXW393237 VHQ393236:VHS393237 VRM393236:VRO393237 WBI393236:WBK393237 WLE393236:WLG393237 WVA393236:WVC393237 L458772:N458773 IO458772:IQ458773 SK458772:SM458773 ACG458772:ACI458773 AMC458772:AME458773 AVY458772:AWA458773 BFU458772:BFW458773 BPQ458772:BPS458773 BZM458772:BZO458773 CJI458772:CJK458773 CTE458772:CTG458773 DDA458772:DDC458773 DMW458772:DMY458773 DWS458772:DWU458773 EGO458772:EGQ458773 EQK458772:EQM458773 FAG458772:FAI458773 FKC458772:FKE458773 FTY458772:FUA458773 GDU458772:GDW458773 GNQ458772:GNS458773 GXM458772:GXO458773 HHI458772:HHK458773 HRE458772:HRG458773 IBA458772:IBC458773 IKW458772:IKY458773 IUS458772:IUU458773 JEO458772:JEQ458773 JOK458772:JOM458773 JYG458772:JYI458773 KIC458772:KIE458773 KRY458772:KSA458773 LBU458772:LBW458773 LLQ458772:LLS458773 LVM458772:LVO458773 MFI458772:MFK458773 MPE458772:MPG458773 MZA458772:MZC458773 NIW458772:NIY458773 NSS458772:NSU458773 OCO458772:OCQ458773 OMK458772:OMM458773 OWG458772:OWI458773 PGC458772:PGE458773 PPY458772:PQA458773 PZU458772:PZW458773 QJQ458772:QJS458773 QTM458772:QTO458773 RDI458772:RDK458773 RNE458772:RNG458773 RXA458772:RXC458773 SGW458772:SGY458773 SQS458772:SQU458773 TAO458772:TAQ458773 TKK458772:TKM458773 TUG458772:TUI458773 UEC458772:UEE458773 UNY458772:UOA458773 UXU458772:UXW458773 VHQ458772:VHS458773 VRM458772:VRO458773 WBI458772:WBK458773 WLE458772:WLG458773 WVA458772:WVC458773 L524308:N524309 IO524308:IQ524309 SK524308:SM524309 ACG524308:ACI524309 AMC524308:AME524309 AVY524308:AWA524309 BFU524308:BFW524309 BPQ524308:BPS524309 BZM524308:BZO524309 CJI524308:CJK524309 CTE524308:CTG524309 DDA524308:DDC524309 DMW524308:DMY524309 DWS524308:DWU524309 EGO524308:EGQ524309 EQK524308:EQM524309 FAG524308:FAI524309 FKC524308:FKE524309 FTY524308:FUA524309 GDU524308:GDW524309 GNQ524308:GNS524309 GXM524308:GXO524309 HHI524308:HHK524309 HRE524308:HRG524309 IBA524308:IBC524309 IKW524308:IKY524309 IUS524308:IUU524309 JEO524308:JEQ524309 JOK524308:JOM524309 JYG524308:JYI524309 KIC524308:KIE524309 KRY524308:KSA524309 LBU524308:LBW524309 LLQ524308:LLS524309 LVM524308:LVO524309 MFI524308:MFK524309 MPE524308:MPG524309 MZA524308:MZC524309 NIW524308:NIY524309 NSS524308:NSU524309 OCO524308:OCQ524309 OMK524308:OMM524309 OWG524308:OWI524309 PGC524308:PGE524309 PPY524308:PQA524309 PZU524308:PZW524309 QJQ524308:QJS524309 QTM524308:QTO524309 RDI524308:RDK524309 RNE524308:RNG524309 RXA524308:RXC524309 SGW524308:SGY524309 SQS524308:SQU524309 TAO524308:TAQ524309 TKK524308:TKM524309 TUG524308:TUI524309 UEC524308:UEE524309 UNY524308:UOA524309 UXU524308:UXW524309 VHQ524308:VHS524309 VRM524308:VRO524309 WBI524308:WBK524309 WLE524308:WLG524309 WVA524308:WVC524309 L589844:N589845 IO589844:IQ589845 SK589844:SM589845 ACG589844:ACI589845 AMC589844:AME589845 AVY589844:AWA589845 BFU589844:BFW589845 BPQ589844:BPS589845 BZM589844:BZO589845 CJI589844:CJK589845 CTE589844:CTG589845 DDA589844:DDC589845 DMW589844:DMY589845 DWS589844:DWU589845 EGO589844:EGQ589845 EQK589844:EQM589845 FAG589844:FAI589845 FKC589844:FKE589845 FTY589844:FUA589845 GDU589844:GDW589845 GNQ589844:GNS589845 GXM589844:GXO589845 HHI589844:HHK589845 HRE589844:HRG589845 IBA589844:IBC589845 IKW589844:IKY589845 IUS589844:IUU589845 JEO589844:JEQ589845 JOK589844:JOM589845 JYG589844:JYI589845 KIC589844:KIE589845 KRY589844:KSA589845 LBU589844:LBW589845 LLQ589844:LLS589845 LVM589844:LVO589845 MFI589844:MFK589845 MPE589844:MPG589845 MZA589844:MZC589845 NIW589844:NIY589845 NSS589844:NSU589845 OCO589844:OCQ589845 OMK589844:OMM589845 OWG589844:OWI589845 PGC589844:PGE589845 PPY589844:PQA589845 PZU589844:PZW589845 QJQ589844:QJS589845 QTM589844:QTO589845 RDI589844:RDK589845 RNE589844:RNG589845 RXA589844:RXC589845 SGW589844:SGY589845 SQS589844:SQU589845 TAO589844:TAQ589845 TKK589844:TKM589845 TUG589844:TUI589845 UEC589844:UEE589845 UNY589844:UOA589845 UXU589844:UXW589845 VHQ589844:VHS589845 VRM589844:VRO589845 WBI589844:WBK589845 WLE589844:WLG589845 WVA589844:WVC589845 L655380:N655381 IO655380:IQ655381 SK655380:SM655381 ACG655380:ACI655381 AMC655380:AME655381 AVY655380:AWA655381 BFU655380:BFW655381 BPQ655380:BPS655381 BZM655380:BZO655381 CJI655380:CJK655381 CTE655380:CTG655381 DDA655380:DDC655381 DMW655380:DMY655381 DWS655380:DWU655381 EGO655380:EGQ655381 EQK655380:EQM655381 FAG655380:FAI655381 FKC655380:FKE655381 FTY655380:FUA655381 GDU655380:GDW655381 GNQ655380:GNS655381 GXM655380:GXO655381 HHI655380:HHK655381 HRE655380:HRG655381 IBA655380:IBC655381 IKW655380:IKY655381 IUS655380:IUU655381 JEO655380:JEQ655381 JOK655380:JOM655381 JYG655380:JYI655381 KIC655380:KIE655381 KRY655380:KSA655381 LBU655380:LBW655381 LLQ655380:LLS655381 LVM655380:LVO655381 MFI655380:MFK655381 MPE655380:MPG655381 MZA655380:MZC655381 NIW655380:NIY655381 NSS655380:NSU655381 OCO655380:OCQ655381 OMK655380:OMM655381 OWG655380:OWI655381 PGC655380:PGE655381 PPY655380:PQA655381 PZU655380:PZW655381 QJQ655380:QJS655381 QTM655380:QTO655381 RDI655380:RDK655381 RNE655380:RNG655381 RXA655380:RXC655381 SGW655380:SGY655381 SQS655380:SQU655381 TAO655380:TAQ655381 TKK655380:TKM655381 TUG655380:TUI655381 UEC655380:UEE655381 UNY655380:UOA655381 UXU655380:UXW655381 VHQ655380:VHS655381 VRM655380:VRO655381 WBI655380:WBK655381 WLE655380:WLG655381 WVA655380:WVC655381 L720916:N720917 IO720916:IQ720917 SK720916:SM720917 ACG720916:ACI720917 AMC720916:AME720917 AVY720916:AWA720917 BFU720916:BFW720917 BPQ720916:BPS720917 BZM720916:BZO720917 CJI720916:CJK720917 CTE720916:CTG720917 DDA720916:DDC720917 DMW720916:DMY720917 DWS720916:DWU720917 EGO720916:EGQ720917 EQK720916:EQM720917 FAG720916:FAI720917 FKC720916:FKE720917 FTY720916:FUA720917 GDU720916:GDW720917 GNQ720916:GNS720917 GXM720916:GXO720917 HHI720916:HHK720917 HRE720916:HRG720917 IBA720916:IBC720917 IKW720916:IKY720917 IUS720916:IUU720917 JEO720916:JEQ720917 JOK720916:JOM720917 JYG720916:JYI720917 KIC720916:KIE720917 KRY720916:KSA720917 LBU720916:LBW720917 LLQ720916:LLS720917 LVM720916:LVO720917 MFI720916:MFK720917 MPE720916:MPG720917 MZA720916:MZC720917 NIW720916:NIY720917 NSS720916:NSU720917 OCO720916:OCQ720917 OMK720916:OMM720917 OWG720916:OWI720917 PGC720916:PGE720917 PPY720916:PQA720917 PZU720916:PZW720917 QJQ720916:QJS720917 QTM720916:QTO720917 RDI720916:RDK720917 RNE720916:RNG720917 RXA720916:RXC720917 SGW720916:SGY720917 SQS720916:SQU720917 TAO720916:TAQ720917 TKK720916:TKM720917 TUG720916:TUI720917 UEC720916:UEE720917 UNY720916:UOA720917 UXU720916:UXW720917 VHQ720916:VHS720917 VRM720916:VRO720917 WBI720916:WBK720917 WLE720916:WLG720917 WVA720916:WVC720917 L786452:N786453 IO786452:IQ786453 SK786452:SM786453 ACG786452:ACI786453 AMC786452:AME786453 AVY786452:AWA786453 BFU786452:BFW786453 BPQ786452:BPS786453 BZM786452:BZO786453 CJI786452:CJK786453 CTE786452:CTG786453 DDA786452:DDC786453 DMW786452:DMY786453 DWS786452:DWU786453 EGO786452:EGQ786453 EQK786452:EQM786453 FAG786452:FAI786453 FKC786452:FKE786453 FTY786452:FUA786453 GDU786452:GDW786453 GNQ786452:GNS786453 GXM786452:GXO786453 HHI786452:HHK786453 HRE786452:HRG786453 IBA786452:IBC786453 IKW786452:IKY786453 IUS786452:IUU786453 JEO786452:JEQ786453 JOK786452:JOM786453 JYG786452:JYI786453 KIC786452:KIE786453 KRY786452:KSA786453 LBU786452:LBW786453 LLQ786452:LLS786453 LVM786452:LVO786453 MFI786452:MFK786453 MPE786452:MPG786453 MZA786452:MZC786453 NIW786452:NIY786453 NSS786452:NSU786453 OCO786452:OCQ786453 OMK786452:OMM786453 OWG786452:OWI786453 PGC786452:PGE786453 PPY786452:PQA786453 PZU786452:PZW786453 QJQ786452:QJS786453 QTM786452:QTO786453 RDI786452:RDK786453 RNE786452:RNG786453 RXA786452:RXC786453 SGW786452:SGY786453 SQS786452:SQU786453 TAO786452:TAQ786453 TKK786452:TKM786453 TUG786452:TUI786453 UEC786452:UEE786453 UNY786452:UOA786453 UXU786452:UXW786453 VHQ786452:VHS786453 VRM786452:VRO786453 WBI786452:WBK786453 WLE786452:WLG786453 WVA786452:WVC786453 L851988:N851989 IO851988:IQ851989 SK851988:SM851989 ACG851988:ACI851989 AMC851988:AME851989 AVY851988:AWA851989 BFU851988:BFW851989 BPQ851988:BPS851989 BZM851988:BZO851989 CJI851988:CJK851989 CTE851988:CTG851989 DDA851988:DDC851989 DMW851988:DMY851989 DWS851988:DWU851989 EGO851988:EGQ851989 EQK851988:EQM851989 FAG851988:FAI851989 FKC851988:FKE851989 FTY851988:FUA851989 GDU851988:GDW851989 GNQ851988:GNS851989 GXM851988:GXO851989 HHI851988:HHK851989 HRE851988:HRG851989 IBA851988:IBC851989 IKW851988:IKY851989 IUS851988:IUU851989 JEO851988:JEQ851989 JOK851988:JOM851989 JYG851988:JYI851989 KIC851988:KIE851989 KRY851988:KSA851989 LBU851988:LBW851989 LLQ851988:LLS851989 LVM851988:LVO851989 MFI851988:MFK851989 MPE851988:MPG851989 MZA851988:MZC851989 NIW851988:NIY851989 NSS851988:NSU851989 OCO851988:OCQ851989 OMK851988:OMM851989 OWG851988:OWI851989 PGC851988:PGE851989 PPY851988:PQA851989 PZU851988:PZW851989 QJQ851988:QJS851989 QTM851988:QTO851989 RDI851988:RDK851989 RNE851988:RNG851989 RXA851988:RXC851989 SGW851988:SGY851989 SQS851988:SQU851989 TAO851988:TAQ851989 TKK851988:TKM851989 TUG851988:TUI851989 UEC851988:UEE851989 UNY851988:UOA851989 UXU851988:UXW851989 VHQ851988:VHS851989 VRM851988:VRO851989 WBI851988:WBK851989 WLE851988:WLG851989 WVA851988:WVC851989 L917524:N917525 IO917524:IQ917525 SK917524:SM917525 ACG917524:ACI917525 AMC917524:AME917525 AVY917524:AWA917525 BFU917524:BFW917525 BPQ917524:BPS917525 BZM917524:BZO917525 CJI917524:CJK917525 CTE917524:CTG917525 DDA917524:DDC917525 DMW917524:DMY917525 DWS917524:DWU917525 EGO917524:EGQ917525 EQK917524:EQM917525 FAG917524:FAI917525 FKC917524:FKE917525 FTY917524:FUA917525 GDU917524:GDW917525 GNQ917524:GNS917525 GXM917524:GXO917525 HHI917524:HHK917525 HRE917524:HRG917525 IBA917524:IBC917525 IKW917524:IKY917525 IUS917524:IUU917525 JEO917524:JEQ917525 JOK917524:JOM917525 JYG917524:JYI917525 KIC917524:KIE917525 KRY917524:KSA917525 LBU917524:LBW917525 LLQ917524:LLS917525 LVM917524:LVO917525 MFI917524:MFK917525 MPE917524:MPG917525 MZA917524:MZC917525 NIW917524:NIY917525 NSS917524:NSU917525 OCO917524:OCQ917525 OMK917524:OMM917525 OWG917524:OWI917525 PGC917524:PGE917525 PPY917524:PQA917525 PZU917524:PZW917525 QJQ917524:QJS917525 QTM917524:QTO917525 RDI917524:RDK917525 RNE917524:RNG917525 RXA917524:RXC917525 SGW917524:SGY917525 SQS917524:SQU917525 TAO917524:TAQ917525 TKK917524:TKM917525 TUG917524:TUI917525 UEC917524:UEE917525 UNY917524:UOA917525 UXU917524:UXW917525 VHQ917524:VHS917525 VRM917524:VRO917525 WBI917524:WBK917525 WLE917524:WLG917525 WVA917524:WVC917525 L983060:N983061 IO983060:IQ983061 SK983060:SM983061 ACG983060:ACI983061 AMC983060:AME983061 AVY983060:AWA983061 BFU983060:BFW983061 BPQ983060:BPS983061 BZM983060:BZO983061 CJI983060:CJK983061 CTE983060:CTG983061 DDA983060:DDC983061 DMW983060:DMY983061 DWS983060:DWU983061 EGO983060:EGQ983061 EQK983060:EQM983061 FAG983060:FAI983061 FKC983060:FKE983061 FTY983060:FUA983061 GDU983060:GDW983061 GNQ983060:GNS983061 GXM983060:GXO983061 HHI983060:HHK983061 HRE983060:HRG983061 IBA983060:IBC983061 IKW983060:IKY983061 IUS983060:IUU983061 JEO983060:JEQ983061 JOK983060:JOM983061 JYG983060:JYI983061 KIC983060:KIE983061 KRY983060:KSA983061 LBU983060:LBW983061 LLQ983060:LLS983061 LVM983060:LVO983061 MFI983060:MFK983061 MPE983060:MPG983061 MZA983060:MZC983061 NIW983060:NIY983061 NSS983060:NSU983061 OCO983060:OCQ983061 OMK983060:OMM983061 OWG983060:OWI983061 PGC983060:PGE983061 PPY983060:PQA983061 PZU983060:PZW983061 QJQ983060:QJS983061 QTM983060:QTO983061 RDI983060:RDK983061 RNE983060:RNG983061 RXA983060:RXC983061 SGW983060:SGY983061 SQS983060:SQU983061 TAO983060:TAQ983061 TKK983060:TKM983061 TUG983060:TUI983061 UEC983060:UEE983061 UNY983060:UOA983061 UXU983060:UXW983061 VHQ983060:VHS983061 VRM983060:VRO983061 WBI983060:WBK983061 WLE983060:WLG983061 WVA983060:WVC983061 TUS983049:TVG983049 IR34 SN34 ACJ34 AMF34 AWB34 BFX34 BPT34 BZP34 CJL34 CTH34 DDD34 DMZ34 DWV34 EGR34 EQN34 FAJ34 FKF34 FUB34 GDX34 GNT34 GXP34 HHL34 HRH34 IBD34 IKZ34 IUV34 JER34 JON34 JYJ34 KIF34 KSB34 LBX34 LLT34 LVP34 MFL34 MPH34 MZD34 NIZ34 NSV34 OCR34 OMN34 OWJ34 PGF34 PQB34 PZX34 QJT34 QTP34 RDL34 RNH34 RXD34 SGZ34 SQV34 TAR34 TKN34 TUJ34 UEF34 UOB34 UXX34 VHT34 VRP34 WBL34 WLH34 WVD34 O65565 IR65565 SN65565 ACJ65565 AMF65565 AWB65565 BFX65565 BPT65565 BZP65565 CJL65565 CTH65565 DDD65565 DMZ65565 DWV65565 EGR65565 EQN65565 FAJ65565 FKF65565 FUB65565 GDX65565 GNT65565 GXP65565 HHL65565 HRH65565 IBD65565 IKZ65565 IUV65565 JER65565 JON65565 JYJ65565 KIF65565 KSB65565 LBX65565 LLT65565 LVP65565 MFL65565 MPH65565 MZD65565 NIZ65565 NSV65565 OCR65565 OMN65565 OWJ65565 PGF65565 PQB65565 PZX65565 QJT65565 QTP65565 RDL65565 RNH65565 RXD65565 SGZ65565 SQV65565 TAR65565 TKN65565 TUJ65565 UEF65565 UOB65565 UXX65565 VHT65565 VRP65565 WBL65565 WLH65565 WVD65565 O131101 IR131101 SN131101 ACJ131101 AMF131101 AWB131101 BFX131101 BPT131101 BZP131101 CJL131101 CTH131101 DDD131101 DMZ131101 DWV131101 EGR131101 EQN131101 FAJ131101 FKF131101 FUB131101 GDX131101 GNT131101 GXP131101 HHL131101 HRH131101 IBD131101 IKZ131101 IUV131101 JER131101 JON131101 JYJ131101 KIF131101 KSB131101 LBX131101 LLT131101 LVP131101 MFL131101 MPH131101 MZD131101 NIZ131101 NSV131101 OCR131101 OMN131101 OWJ131101 PGF131101 PQB131101 PZX131101 QJT131101 QTP131101 RDL131101 RNH131101 RXD131101 SGZ131101 SQV131101 TAR131101 TKN131101 TUJ131101 UEF131101 UOB131101 UXX131101 VHT131101 VRP131101 WBL131101 WLH131101 WVD131101 O196637 IR196637 SN196637 ACJ196637 AMF196637 AWB196637 BFX196637 BPT196637 BZP196637 CJL196637 CTH196637 DDD196637 DMZ196637 DWV196637 EGR196637 EQN196637 FAJ196637 FKF196637 FUB196637 GDX196637 GNT196637 GXP196637 HHL196637 HRH196637 IBD196637 IKZ196637 IUV196637 JER196637 JON196637 JYJ196637 KIF196637 KSB196637 LBX196637 LLT196637 LVP196637 MFL196637 MPH196637 MZD196637 NIZ196637 NSV196637 OCR196637 OMN196637 OWJ196637 PGF196637 PQB196637 PZX196637 QJT196637 QTP196637 RDL196637 RNH196637 RXD196637 SGZ196637 SQV196637 TAR196637 TKN196637 TUJ196637 UEF196637 UOB196637 UXX196637 VHT196637 VRP196637 WBL196637 WLH196637 WVD196637 O262173 IR262173 SN262173 ACJ262173 AMF262173 AWB262173 BFX262173 BPT262173 BZP262173 CJL262173 CTH262173 DDD262173 DMZ262173 DWV262173 EGR262173 EQN262173 FAJ262173 FKF262173 FUB262173 GDX262173 GNT262173 GXP262173 HHL262173 HRH262173 IBD262173 IKZ262173 IUV262173 JER262173 JON262173 JYJ262173 KIF262173 KSB262173 LBX262173 LLT262173 LVP262173 MFL262173 MPH262173 MZD262173 NIZ262173 NSV262173 OCR262173 OMN262173 OWJ262173 PGF262173 PQB262173 PZX262173 QJT262173 QTP262173 RDL262173 RNH262173 RXD262173 SGZ262173 SQV262173 TAR262173 TKN262173 TUJ262173 UEF262173 UOB262173 UXX262173 VHT262173 VRP262173 WBL262173 WLH262173 WVD262173 O327709 IR327709 SN327709 ACJ327709 AMF327709 AWB327709 BFX327709 BPT327709 BZP327709 CJL327709 CTH327709 DDD327709 DMZ327709 DWV327709 EGR327709 EQN327709 FAJ327709 FKF327709 FUB327709 GDX327709 GNT327709 GXP327709 HHL327709 HRH327709 IBD327709 IKZ327709 IUV327709 JER327709 JON327709 JYJ327709 KIF327709 KSB327709 LBX327709 LLT327709 LVP327709 MFL327709 MPH327709 MZD327709 NIZ327709 NSV327709 OCR327709 OMN327709 OWJ327709 PGF327709 PQB327709 PZX327709 QJT327709 QTP327709 RDL327709 RNH327709 RXD327709 SGZ327709 SQV327709 TAR327709 TKN327709 TUJ327709 UEF327709 UOB327709 UXX327709 VHT327709 VRP327709 WBL327709 WLH327709 WVD327709 O393245 IR393245 SN393245 ACJ393245 AMF393245 AWB393245 BFX393245 BPT393245 BZP393245 CJL393245 CTH393245 DDD393245 DMZ393245 DWV393245 EGR393245 EQN393245 FAJ393245 FKF393245 FUB393245 GDX393245 GNT393245 GXP393245 HHL393245 HRH393245 IBD393245 IKZ393245 IUV393245 JER393245 JON393245 JYJ393245 KIF393245 KSB393245 LBX393245 LLT393245 LVP393245 MFL393245 MPH393245 MZD393245 NIZ393245 NSV393245 OCR393245 OMN393245 OWJ393245 PGF393245 PQB393245 PZX393245 QJT393245 QTP393245 RDL393245 RNH393245 RXD393245 SGZ393245 SQV393245 TAR393245 TKN393245 TUJ393245 UEF393245 UOB393245 UXX393245 VHT393245 VRP393245 WBL393245 WLH393245 WVD393245 O458781 IR458781 SN458781 ACJ458781 AMF458781 AWB458781 BFX458781 BPT458781 BZP458781 CJL458781 CTH458781 DDD458781 DMZ458781 DWV458781 EGR458781 EQN458781 FAJ458781 FKF458781 FUB458781 GDX458781 GNT458781 GXP458781 HHL458781 HRH458781 IBD458781 IKZ458781 IUV458781 JER458781 JON458781 JYJ458781 KIF458781 KSB458781 LBX458781 LLT458781 LVP458781 MFL458781 MPH458781 MZD458781 NIZ458781 NSV458781 OCR458781 OMN458781 OWJ458781 PGF458781 PQB458781 PZX458781 QJT458781 QTP458781 RDL458781 RNH458781 RXD458781 SGZ458781 SQV458781 TAR458781 TKN458781 TUJ458781 UEF458781 UOB458781 UXX458781 VHT458781 VRP458781 WBL458781 WLH458781 WVD458781 O524317 IR524317 SN524317 ACJ524317 AMF524317 AWB524317 BFX524317 BPT524317 BZP524317 CJL524317 CTH524317 DDD524317 DMZ524317 DWV524317 EGR524317 EQN524317 FAJ524317 FKF524317 FUB524317 GDX524317 GNT524317 GXP524317 HHL524317 HRH524317 IBD524317 IKZ524317 IUV524317 JER524317 JON524317 JYJ524317 KIF524317 KSB524317 LBX524317 LLT524317 LVP524317 MFL524317 MPH524317 MZD524317 NIZ524317 NSV524317 OCR524317 OMN524317 OWJ524317 PGF524317 PQB524317 PZX524317 QJT524317 QTP524317 RDL524317 RNH524317 RXD524317 SGZ524317 SQV524317 TAR524317 TKN524317 TUJ524317 UEF524317 UOB524317 UXX524317 VHT524317 VRP524317 WBL524317 WLH524317 WVD524317 O589853 IR589853 SN589853 ACJ589853 AMF589853 AWB589853 BFX589853 BPT589853 BZP589853 CJL589853 CTH589853 DDD589853 DMZ589853 DWV589853 EGR589853 EQN589853 FAJ589853 FKF589853 FUB589853 GDX589853 GNT589853 GXP589853 HHL589853 HRH589853 IBD589853 IKZ589853 IUV589853 JER589853 JON589853 JYJ589853 KIF589853 KSB589853 LBX589853 LLT589853 LVP589853 MFL589853 MPH589853 MZD589853 NIZ589853 NSV589853 OCR589853 OMN589853 OWJ589853 PGF589853 PQB589853 PZX589853 QJT589853 QTP589853 RDL589853 RNH589853 RXD589853 SGZ589853 SQV589853 TAR589853 TKN589853 TUJ589853 UEF589853 UOB589853 UXX589853 VHT589853 VRP589853 WBL589853 WLH589853 WVD589853 O655389 IR655389 SN655389 ACJ655389 AMF655389 AWB655389 BFX655389 BPT655389 BZP655389 CJL655389 CTH655389 DDD655389 DMZ655389 DWV655389 EGR655389 EQN655389 FAJ655389 FKF655389 FUB655389 GDX655389 GNT655389 GXP655389 HHL655389 HRH655389 IBD655389 IKZ655389 IUV655389 JER655389 JON655389 JYJ655389 KIF655389 KSB655389 LBX655389 LLT655389 LVP655389 MFL655389 MPH655389 MZD655389 NIZ655389 NSV655389 OCR655389 OMN655389 OWJ655389 PGF655389 PQB655389 PZX655389 QJT655389 QTP655389 RDL655389 RNH655389 RXD655389 SGZ655389 SQV655389 TAR655389 TKN655389 TUJ655389 UEF655389 UOB655389 UXX655389 VHT655389 VRP655389 WBL655389 WLH655389 WVD655389 O720925 IR720925 SN720925 ACJ720925 AMF720925 AWB720925 BFX720925 BPT720925 BZP720925 CJL720925 CTH720925 DDD720925 DMZ720925 DWV720925 EGR720925 EQN720925 FAJ720925 FKF720925 FUB720925 GDX720925 GNT720925 GXP720925 HHL720925 HRH720925 IBD720925 IKZ720925 IUV720925 JER720925 JON720925 JYJ720925 KIF720925 KSB720925 LBX720925 LLT720925 LVP720925 MFL720925 MPH720925 MZD720925 NIZ720925 NSV720925 OCR720925 OMN720925 OWJ720925 PGF720925 PQB720925 PZX720925 QJT720925 QTP720925 RDL720925 RNH720925 RXD720925 SGZ720925 SQV720925 TAR720925 TKN720925 TUJ720925 UEF720925 UOB720925 UXX720925 VHT720925 VRP720925 WBL720925 WLH720925 WVD720925 O786461 IR786461 SN786461 ACJ786461 AMF786461 AWB786461 BFX786461 BPT786461 BZP786461 CJL786461 CTH786461 DDD786461 DMZ786461 DWV786461 EGR786461 EQN786461 FAJ786461 FKF786461 FUB786461 GDX786461 GNT786461 GXP786461 HHL786461 HRH786461 IBD786461 IKZ786461 IUV786461 JER786461 JON786461 JYJ786461 KIF786461 KSB786461 LBX786461 LLT786461 LVP786461 MFL786461 MPH786461 MZD786461 NIZ786461 NSV786461 OCR786461 OMN786461 OWJ786461 PGF786461 PQB786461 PZX786461 QJT786461 QTP786461 RDL786461 RNH786461 RXD786461 SGZ786461 SQV786461 TAR786461 TKN786461 TUJ786461 UEF786461 UOB786461 UXX786461 VHT786461 VRP786461 WBL786461 WLH786461 WVD786461 O851997 IR851997 SN851997 ACJ851997 AMF851997 AWB851997 BFX851997 BPT851997 BZP851997 CJL851997 CTH851997 DDD851997 DMZ851997 DWV851997 EGR851997 EQN851997 FAJ851997 FKF851997 FUB851997 GDX851997 GNT851997 GXP851997 HHL851997 HRH851997 IBD851997 IKZ851997 IUV851997 JER851997 JON851997 JYJ851997 KIF851997 KSB851997 LBX851997 LLT851997 LVP851997 MFL851997 MPH851997 MZD851997 NIZ851997 NSV851997 OCR851997 OMN851997 OWJ851997 PGF851997 PQB851997 PZX851997 QJT851997 QTP851997 RDL851997 RNH851997 RXD851997 SGZ851997 SQV851997 TAR851997 TKN851997 TUJ851997 UEF851997 UOB851997 UXX851997 VHT851997 VRP851997 WBL851997 WLH851997 WVD851997 O917533 IR917533 SN917533 ACJ917533 AMF917533 AWB917533 BFX917533 BPT917533 BZP917533 CJL917533 CTH917533 DDD917533 DMZ917533 DWV917533 EGR917533 EQN917533 FAJ917533 FKF917533 FUB917533 GDX917533 GNT917533 GXP917533 HHL917533 HRH917533 IBD917533 IKZ917533 IUV917533 JER917533 JON917533 JYJ917533 KIF917533 KSB917533 LBX917533 LLT917533 LVP917533 MFL917533 MPH917533 MZD917533 NIZ917533 NSV917533 OCR917533 OMN917533 OWJ917533 PGF917533 PQB917533 PZX917533 QJT917533 QTP917533 RDL917533 RNH917533 RXD917533 SGZ917533 SQV917533 TAR917533 TKN917533 TUJ917533 UEF917533 UOB917533 UXX917533 VHT917533 VRP917533 WBL917533 WLH917533 WVD917533 O983069 IR983069 SN983069 ACJ983069 AMF983069 AWB983069 BFX983069 BPT983069 BZP983069 CJL983069 CTH983069 DDD983069 DMZ983069 DWV983069 EGR983069 EQN983069 FAJ983069 FKF983069 FUB983069 GDX983069 GNT983069 GXP983069 HHL983069 HRH983069 IBD983069 IKZ983069 IUV983069 JER983069 JON983069 JYJ983069 KIF983069 KSB983069 LBX983069 LLT983069 LVP983069 MFL983069 MPH983069 MZD983069 NIZ983069 NSV983069 OCR983069 OMN983069 OWJ983069 PGF983069 PQB983069 PZX983069 QJT983069 QTP983069 RDL983069 RNH983069 RXD983069 SGZ983069 SQV983069 TAR983069 TKN983069 TUJ983069 UEF983069 UOB983069 UXX983069 VHT983069 VRP983069 WBL983069 WLH983069 WVD983069 UEO983049:UFC983049 IR40 SN40 ACJ40 AMF40 AWB40 BFX40 BPT40 BZP40 CJL40 CTH40 DDD40 DMZ40 DWV40 EGR40 EQN40 FAJ40 FKF40 FUB40 GDX40 GNT40 GXP40 HHL40 HRH40 IBD40 IKZ40 IUV40 JER40 JON40 JYJ40 KIF40 KSB40 LBX40 LLT40 LVP40 MFL40 MPH40 MZD40 NIZ40 NSV40 OCR40 OMN40 OWJ40 PGF40 PQB40 PZX40 QJT40 QTP40 RDL40 RNH40 RXD40 SGZ40 SQV40 TAR40 TKN40 TUJ40 UEF40 UOB40 UXX40 VHT40 VRP40 WBL40 WLH40 WVD40 O65571 IR65571 SN65571 ACJ65571 AMF65571 AWB65571 BFX65571 BPT65571 BZP65571 CJL65571 CTH65571 DDD65571 DMZ65571 DWV65571 EGR65571 EQN65571 FAJ65571 FKF65571 FUB65571 GDX65571 GNT65571 GXP65571 HHL65571 HRH65571 IBD65571 IKZ65571 IUV65571 JER65571 JON65571 JYJ65571 KIF65571 KSB65571 LBX65571 LLT65571 LVP65571 MFL65571 MPH65571 MZD65571 NIZ65571 NSV65571 OCR65571 OMN65571 OWJ65571 PGF65571 PQB65571 PZX65571 QJT65571 QTP65571 RDL65571 RNH65571 RXD65571 SGZ65571 SQV65571 TAR65571 TKN65571 TUJ65571 UEF65571 UOB65571 UXX65571 VHT65571 VRP65571 WBL65571 WLH65571 WVD65571 O131107 IR131107 SN131107 ACJ131107 AMF131107 AWB131107 BFX131107 BPT131107 BZP131107 CJL131107 CTH131107 DDD131107 DMZ131107 DWV131107 EGR131107 EQN131107 FAJ131107 FKF131107 FUB131107 GDX131107 GNT131107 GXP131107 HHL131107 HRH131107 IBD131107 IKZ131107 IUV131107 JER131107 JON131107 JYJ131107 KIF131107 KSB131107 LBX131107 LLT131107 LVP131107 MFL131107 MPH131107 MZD131107 NIZ131107 NSV131107 OCR131107 OMN131107 OWJ131107 PGF131107 PQB131107 PZX131107 QJT131107 QTP131107 RDL131107 RNH131107 RXD131107 SGZ131107 SQV131107 TAR131107 TKN131107 TUJ131107 UEF131107 UOB131107 UXX131107 VHT131107 VRP131107 WBL131107 WLH131107 WVD131107 O196643 IR196643 SN196643 ACJ196643 AMF196643 AWB196643 BFX196643 BPT196643 BZP196643 CJL196643 CTH196643 DDD196643 DMZ196643 DWV196643 EGR196643 EQN196643 FAJ196643 FKF196643 FUB196643 GDX196643 GNT196643 GXP196643 HHL196643 HRH196643 IBD196643 IKZ196643 IUV196643 JER196643 JON196643 JYJ196643 KIF196643 KSB196643 LBX196643 LLT196643 LVP196643 MFL196643 MPH196643 MZD196643 NIZ196643 NSV196643 OCR196643 OMN196643 OWJ196643 PGF196643 PQB196643 PZX196643 QJT196643 QTP196643 RDL196643 RNH196643 RXD196643 SGZ196643 SQV196643 TAR196643 TKN196643 TUJ196643 UEF196643 UOB196643 UXX196643 VHT196643 VRP196643 WBL196643 WLH196643 WVD196643 O262179 IR262179 SN262179 ACJ262179 AMF262179 AWB262179 BFX262179 BPT262179 BZP262179 CJL262179 CTH262179 DDD262179 DMZ262179 DWV262179 EGR262179 EQN262179 FAJ262179 FKF262179 FUB262179 GDX262179 GNT262179 GXP262179 HHL262179 HRH262179 IBD262179 IKZ262179 IUV262179 JER262179 JON262179 JYJ262179 KIF262179 KSB262179 LBX262179 LLT262179 LVP262179 MFL262179 MPH262179 MZD262179 NIZ262179 NSV262179 OCR262179 OMN262179 OWJ262179 PGF262179 PQB262179 PZX262179 QJT262179 QTP262179 RDL262179 RNH262179 RXD262179 SGZ262179 SQV262179 TAR262179 TKN262179 TUJ262179 UEF262179 UOB262179 UXX262179 VHT262179 VRP262179 WBL262179 WLH262179 WVD262179 O327715 IR327715 SN327715 ACJ327715 AMF327715 AWB327715 BFX327715 BPT327715 BZP327715 CJL327715 CTH327715 DDD327715 DMZ327715 DWV327715 EGR327715 EQN327715 FAJ327715 FKF327715 FUB327715 GDX327715 GNT327715 GXP327715 HHL327715 HRH327715 IBD327715 IKZ327715 IUV327715 JER327715 JON327715 JYJ327715 KIF327715 KSB327715 LBX327715 LLT327715 LVP327715 MFL327715 MPH327715 MZD327715 NIZ327715 NSV327715 OCR327715 OMN327715 OWJ327715 PGF327715 PQB327715 PZX327715 QJT327715 QTP327715 RDL327715 RNH327715 RXD327715 SGZ327715 SQV327715 TAR327715 TKN327715 TUJ327715 UEF327715 UOB327715 UXX327715 VHT327715 VRP327715 WBL327715 WLH327715 WVD327715 O393251 IR393251 SN393251 ACJ393251 AMF393251 AWB393251 BFX393251 BPT393251 BZP393251 CJL393251 CTH393251 DDD393251 DMZ393251 DWV393251 EGR393251 EQN393251 FAJ393251 FKF393251 FUB393251 GDX393251 GNT393251 GXP393251 HHL393251 HRH393251 IBD393251 IKZ393251 IUV393251 JER393251 JON393251 JYJ393251 KIF393251 KSB393251 LBX393251 LLT393251 LVP393251 MFL393251 MPH393251 MZD393251 NIZ393251 NSV393251 OCR393251 OMN393251 OWJ393251 PGF393251 PQB393251 PZX393251 QJT393251 QTP393251 RDL393251 RNH393251 RXD393251 SGZ393251 SQV393251 TAR393251 TKN393251 TUJ393251 UEF393251 UOB393251 UXX393251 VHT393251 VRP393251 WBL393251 WLH393251 WVD393251 O458787 IR458787 SN458787 ACJ458787 AMF458787 AWB458787 BFX458787 BPT458787 BZP458787 CJL458787 CTH458787 DDD458787 DMZ458787 DWV458787 EGR458787 EQN458787 FAJ458787 FKF458787 FUB458787 GDX458787 GNT458787 GXP458787 HHL458787 HRH458787 IBD458787 IKZ458787 IUV458787 JER458787 JON458787 JYJ458787 KIF458787 KSB458787 LBX458787 LLT458787 LVP458787 MFL458787 MPH458787 MZD458787 NIZ458787 NSV458787 OCR458787 OMN458787 OWJ458787 PGF458787 PQB458787 PZX458787 QJT458787 QTP458787 RDL458787 RNH458787 RXD458787 SGZ458787 SQV458787 TAR458787 TKN458787 TUJ458787 UEF458787 UOB458787 UXX458787 VHT458787 VRP458787 WBL458787 WLH458787 WVD458787 O524323 IR524323 SN524323 ACJ524323 AMF524323 AWB524323 BFX524323 BPT524323 BZP524323 CJL524323 CTH524323 DDD524323 DMZ524323 DWV524323 EGR524323 EQN524323 FAJ524323 FKF524323 FUB524323 GDX524323 GNT524323 GXP524323 HHL524323 HRH524323 IBD524323 IKZ524323 IUV524323 JER524323 JON524323 JYJ524323 KIF524323 KSB524323 LBX524323 LLT524323 LVP524323 MFL524323 MPH524323 MZD524323 NIZ524323 NSV524323 OCR524323 OMN524323 OWJ524323 PGF524323 PQB524323 PZX524323 QJT524323 QTP524323 RDL524323 RNH524323 RXD524323 SGZ524323 SQV524323 TAR524323 TKN524323 TUJ524323 UEF524323 UOB524323 UXX524323 VHT524323 VRP524323 WBL524323 WLH524323 WVD524323 O589859 IR589859 SN589859 ACJ589859 AMF589859 AWB589859 BFX589859 BPT589859 BZP589859 CJL589859 CTH589859 DDD589859 DMZ589859 DWV589859 EGR589859 EQN589859 FAJ589859 FKF589859 FUB589859 GDX589859 GNT589859 GXP589859 HHL589859 HRH589859 IBD589859 IKZ589859 IUV589859 JER589859 JON589859 JYJ589859 KIF589859 KSB589859 LBX589859 LLT589859 LVP589859 MFL589859 MPH589859 MZD589859 NIZ589859 NSV589859 OCR589859 OMN589859 OWJ589859 PGF589859 PQB589859 PZX589859 QJT589859 QTP589859 RDL589859 RNH589859 RXD589859 SGZ589859 SQV589859 TAR589859 TKN589859 TUJ589859 UEF589859 UOB589859 UXX589859 VHT589859 VRP589859 WBL589859 WLH589859 WVD589859 O655395 IR655395 SN655395 ACJ655395 AMF655395 AWB655395 BFX655395 BPT655395 BZP655395 CJL655395 CTH655395 DDD655395 DMZ655395 DWV655395 EGR655395 EQN655395 FAJ655395 FKF655395 FUB655395 GDX655395 GNT655395 GXP655395 HHL655395 HRH655395 IBD655395 IKZ655395 IUV655395 JER655395 JON655395 JYJ655395 KIF655395 KSB655395 LBX655395 LLT655395 LVP655395 MFL655395 MPH655395 MZD655395 NIZ655395 NSV655395 OCR655395 OMN655395 OWJ655395 PGF655395 PQB655395 PZX655395 QJT655395 QTP655395 RDL655395 RNH655395 RXD655395 SGZ655395 SQV655395 TAR655395 TKN655395 TUJ655395 UEF655395 UOB655395 UXX655395 VHT655395 VRP655395 WBL655395 WLH655395 WVD655395 O720931 IR720931 SN720931 ACJ720931 AMF720931 AWB720931 BFX720931 BPT720931 BZP720931 CJL720931 CTH720931 DDD720931 DMZ720931 DWV720931 EGR720931 EQN720931 FAJ720931 FKF720931 FUB720931 GDX720931 GNT720931 GXP720931 HHL720931 HRH720931 IBD720931 IKZ720931 IUV720931 JER720931 JON720931 JYJ720931 KIF720931 KSB720931 LBX720931 LLT720931 LVP720931 MFL720931 MPH720931 MZD720931 NIZ720931 NSV720931 OCR720931 OMN720931 OWJ720931 PGF720931 PQB720931 PZX720931 QJT720931 QTP720931 RDL720931 RNH720931 RXD720931 SGZ720931 SQV720931 TAR720931 TKN720931 TUJ720931 UEF720931 UOB720931 UXX720931 VHT720931 VRP720931 WBL720931 WLH720931 WVD720931 O786467 IR786467 SN786467 ACJ786467 AMF786467 AWB786467 BFX786467 BPT786467 BZP786467 CJL786467 CTH786467 DDD786467 DMZ786467 DWV786467 EGR786467 EQN786467 FAJ786467 FKF786467 FUB786467 GDX786467 GNT786467 GXP786467 HHL786467 HRH786467 IBD786467 IKZ786467 IUV786467 JER786467 JON786467 JYJ786467 KIF786467 KSB786467 LBX786467 LLT786467 LVP786467 MFL786467 MPH786467 MZD786467 NIZ786467 NSV786467 OCR786467 OMN786467 OWJ786467 PGF786467 PQB786467 PZX786467 QJT786467 QTP786467 RDL786467 RNH786467 RXD786467 SGZ786467 SQV786467 TAR786467 TKN786467 TUJ786467 UEF786467 UOB786467 UXX786467 VHT786467 VRP786467 WBL786467 WLH786467 WVD786467 O852003 IR852003 SN852003 ACJ852003 AMF852003 AWB852003 BFX852003 BPT852003 BZP852003 CJL852003 CTH852003 DDD852003 DMZ852003 DWV852003 EGR852003 EQN852003 FAJ852003 FKF852003 FUB852003 GDX852003 GNT852003 GXP852003 HHL852003 HRH852003 IBD852003 IKZ852003 IUV852003 JER852003 JON852003 JYJ852003 KIF852003 KSB852003 LBX852003 LLT852003 LVP852003 MFL852003 MPH852003 MZD852003 NIZ852003 NSV852003 OCR852003 OMN852003 OWJ852003 PGF852003 PQB852003 PZX852003 QJT852003 QTP852003 RDL852003 RNH852003 RXD852003 SGZ852003 SQV852003 TAR852003 TKN852003 TUJ852003 UEF852003 UOB852003 UXX852003 VHT852003 VRP852003 WBL852003 WLH852003 WVD852003 O917539 IR917539 SN917539 ACJ917539 AMF917539 AWB917539 BFX917539 BPT917539 BZP917539 CJL917539 CTH917539 DDD917539 DMZ917539 DWV917539 EGR917539 EQN917539 FAJ917539 FKF917539 FUB917539 GDX917539 GNT917539 GXP917539 HHL917539 HRH917539 IBD917539 IKZ917539 IUV917539 JER917539 JON917539 JYJ917539 KIF917539 KSB917539 LBX917539 LLT917539 LVP917539 MFL917539 MPH917539 MZD917539 NIZ917539 NSV917539 OCR917539 OMN917539 OWJ917539 PGF917539 PQB917539 PZX917539 QJT917539 QTP917539 RDL917539 RNH917539 RXD917539 SGZ917539 SQV917539 TAR917539 TKN917539 TUJ917539 UEF917539 UOB917539 UXX917539 VHT917539 VRP917539 WBL917539 WLH917539 WVD917539 O983075 IR983075 SN983075 ACJ983075 AMF983075 AWB983075 BFX983075 BPT983075 BZP983075 CJL983075 CTH983075 DDD983075 DMZ983075 DWV983075 EGR983075 EQN983075 FAJ983075 FKF983075 FUB983075 GDX983075 GNT983075 GXP983075 HHL983075 HRH983075 IBD983075 IKZ983075 IUV983075 JER983075 JON983075 JYJ983075 KIF983075 KSB983075 LBX983075 LLT983075 LVP983075 MFL983075 MPH983075 MZD983075 NIZ983075 NSV983075 OCR983075 OMN983075 OWJ983075 PGF983075 PQB983075 PZX983075 QJT983075 QTP983075 RDL983075 RNH983075 RXD983075 SGZ983075 SQV983075 TAR983075 TKN983075 TUJ983075 UEF983075 UOB983075 UXX983075 VHT983075 VRP983075 WBL983075 WLH983075 WVD983075 UOK983049:UOY983049 IR37 SN37 ACJ37 AMF37 AWB37 BFX37 BPT37 BZP37 CJL37 CTH37 DDD37 DMZ37 DWV37 EGR37 EQN37 FAJ37 FKF37 FUB37 GDX37 GNT37 GXP37 HHL37 HRH37 IBD37 IKZ37 IUV37 JER37 JON37 JYJ37 KIF37 KSB37 LBX37 LLT37 LVP37 MFL37 MPH37 MZD37 NIZ37 NSV37 OCR37 OMN37 OWJ37 PGF37 PQB37 PZX37 QJT37 QTP37 RDL37 RNH37 RXD37 SGZ37 SQV37 TAR37 TKN37 TUJ37 UEF37 UOB37 UXX37 VHT37 VRP37 WBL37 WLH37 WVD37 O65568 IR65568 SN65568 ACJ65568 AMF65568 AWB65568 BFX65568 BPT65568 BZP65568 CJL65568 CTH65568 DDD65568 DMZ65568 DWV65568 EGR65568 EQN65568 FAJ65568 FKF65568 FUB65568 GDX65568 GNT65568 GXP65568 HHL65568 HRH65568 IBD65568 IKZ65568 IUV65568 JER65568 JON65568 JYJ65568 KIF65568 KSB65568 LBX65568 LLT65568 LVP65568 MFL65568 MPH65568 MZD65568 NIZ65568 NSV65568 OCR65568 OMN65568 OWJ65568 PGF65568 PQB65568 PZX65568 QJT65568 QTP65568 RDL65568 RNH65568 RXD65568 SGZ65568 SQV65568 TAR65568 TKN65568 TUJ65568 UEF65568 UOB65568 UXX65568 VHT65568 VRP65568 WBL65568 WLH65568 WVD65568 O131104 IR131104 SN131104 ACJ131104 AMF131104 AWB131104 BFX131104 BPT131104 BZP131104 CJL131104 CTH131104 DDD131104 DMZ131104 DWV131104 EGR131104 EQN131104 FAJ131104 FKF131104 FUB131104 GDX131104 GNT131104 GXP131104 HHL131104 HRH131104 IBD131104 IKZ131104 IUV131104 JER131104 JON131104 JYJ131104 KIF131104 KSB131104 LBX131104 LLT131104 LVP131104 MFL131104 MPH131104 MZD131104 NIZ131104 NSV131104 OCR131104 OMN131104 OWJ131104 PGF131104 PQB131104 PZX131104 QJT131104 QTP131104 RDL131104 RNH131104 RXD131104 SGZ131104 SQV131104 TAR131104 TKN131104 TUJ131104 UEF131104 UOB131104 UXX131104 VHT131104 VRP131104 WBL131104 WLH131104 WVD131104 O196640 IR196640 SN196640 ACJ196640 AMF196640 AWB196640 BFX196640 BPT196640 BZP196640 CJL196640 CTH196640 DDD196640 DMZ196640 DWV196640 EGR196640 EQN196640 FAJ196640 FKF196640 FUB196640 GDX196640 GNT196640 GXP196640 HHL196640 HRH196640 IBD196640 IKZ196640 IUV196640 JER196640 JON196640 JYJ196640 KIF196640 KSB196640 LBX196640 LLT196640 LVP196640 MFL196640 MPH196640 MZD196640 NIZ196640 NSV196640 OCR196640 OMN196640 OWJ196640 PGF196640 PQB196640 PZX196640 QJT196640 QTP196640 RDL196640 RNH196640 RXD196640 SGZ196640 SQV196640 TAR196640 TKN196640 TUJ196640 UEF196640 UOB196640 UXX196640 VHT196640 VRP196640 WBL196640 WLH196640 WVD196640 O262176 IR262176 SN262176 ACJ262176 AMF262176 AWB262176 BFX262176 BPT262176 BZP262176 CJL262176 CTH262176 DDD262176 DMZ262176 DWV262176 EGR262176 EQN262176 FAJ262176 FKF262176 FUB262176 GDX262176 GNT262176 GXP262176 HHL262176 HRH262176 IBD262176 IKZ262176 IUV262176 JER262176 JON262176 JYJ262176 KIF262176 KSB262176 LBX262176 LLT262176 LVP262176 MFL262176 MPH262176 MZD262176 NIZ262176 NSV262176 OCR262176 OMN262176 OWJ262176 PGF262176 PQB262176 PZX262176 QJT262176 QTP262176 RDL262176 RNH262176 RXD262176 SGZ262176 SQV262176 TAR262176 TKN262176 TUJ262176 UEF262176 UOB262176 UXX262176 VHT262176 VRP262176 WBL262176 WLH262176 WVD262176 O327712 IR327712 SN327712 ACJ327712 AMF327712 AWB327712 BFX327712 BPT327712 BZP327712 CJL327712 CTH327712 DDD327712 DMZ327712 DWV327712 EGR327712 EQN327712 FAJ327712 FKF327712 FUB327712 GDX327712 GNT327712 GXP327712 HHL327712 HRH327712 IBD327712 IKZ327712 IUV327712 JER327712 JON327712 JYJ327712 KIF327712 KSB327712 LBX327712 LLT327712 LVP327712 MFL327712 MPH327712 MZD327712 NIZ327712 NSV327712 OCR327712 OMN327712 OWJ327712 PGF327712 PQB327712 PZX327712 QJT327712 QTP327712 RDL327712 RNH327712 RXD327712 SGZ327712 SQV327712 TAR327712 TKN327712 TUJ327712 UEF327712 UOB327712 UXX327712 VHT327712 VRP327712 WBL327712 WLH327712 WVD327712 O393248 IR393248 SN393248 ACJ393248 AMF393248 AWB393248 BFX393248 BPT393248 BZP393248 CJL393248 CTH393248 DDD393248 DMZ393248 DWV393248 EGR393248 EQN393248 FAJ393248 FKF393248 FUB393248 GDX393248 GNT393248 GXP393248 HHL393248 HRH393248 IBD393248 IKZ393248 IUV393248 JER393248 JON393248 JYJ393248 KIF393248 KSB393248 LBX393248 LLT393248 LVP393248 MFL393248 MPH393248 MZD393248 NIZ393248 NSV393248 OCR393248 OMN393248 OWJ393248 PGF393248 PQB393248 PZX393248 QJT393248 QTP393248 RDL393248 RNH393248 RXD393248 SGZ393248 SQV393248 TAR393248 TKN393248 TUJ393248 UEF393248 UOB393248 UXX393248 VHT393248 VRP393248 WBL393248 WLH393248 WVD393248 O458784 IR458784 SN458784 ACJ458784 AMF458784 AWB458784 BFX458784 BPT458784 BZP458784 CJL458784 CTH458784 DDD458784 DMZ458784 DWV458784 EGR458784 EQN458784 FAJ458784 FKF458784 FUB458784 GDX458784 GNT458784 GXP458784 HHL458784 HRH458784 IBD458784 IKZ458784 IUV458784 JER458784 JON458784 JYJ458784 KIF458784 KSB458784 LBX458784 LLT458784 LVP458784 MFL458784 MPH458784 MZD458784 NIZ458784 NSV458784 OCR458784 OMN458784 OWJ458784 PGF458784 PQB458784 PZX458784 QJT458784 QTP458784 RDL458784 RNH458784 RXD458784 SGZ458784 SQV458784 TAR458784 TKN458784 TUJ458784 UEF458784 UOB458784 UXX458784 VHT458784 VRP458784 WBL458784 WLH458784 WVD458784 O524320 IR524320 SN524320 ACJ524320 AMF524320 AWB524320 BFX524320 BPT524320 BZP524320 CJL524320 CTH524320 DDD524320 DMZ524320 DWV524320 EGR524320 EQN524320 FAJ524320 FKF524320 FUB524320 GDX524320 GNT524320 GXP524320 HHL524320 HRH524320 IBD524320 IKZ524320 IUV524320 JER524320 JON524320 JYJ524320 KIF524320 KSB524320 LBX524320 LLT524320 LVP524320 MFL524320 MPH524320 MZD524320 NIZ524320 NSV524320 OCR524320 OMN524320 OWJ524320 PGF524320 PQB524320 PZX524320 QJT524320 QTP524320 RDL524320 RNH524320 RXD524320 SGZ524320 SQV524320 TAR524320 TKN524320 TUJ524320 UEF524320 UOB524320 UXX524320 VHT524320 VRP524320 WBL524320 WLH524320 WVD524320 O589856 IR589856 SN589856 ACJ589856 AMF589856 AWB589856 BFX589856 BPT589856 BZP589856 CJL589856 CTH589856 DDD589856 DMZ589856 DWV589856 EGR589856 EQN589856 FAJ589856 FKF589856 FUB589856 GDX589856 GNT589856 GXP589856 HHL589856 HRH589856 IBD589856 IKZ589856 IUV589856 JER589856 JON589856 JYJ589856 KIF589856 KSB589856 LBX589856 LLT589856 LVP589856 MFL589856 MPH589856 MZD589856 NIZ589856 NSV589856 OCR589856 OMN589856 OWJ589856 PGF589856 PQB589856 PZX589856 QJT589856 QTP589856 RDL589856 RNH589856 RXD589856 SGZ589856 SQV589856 TAR589856 TKN589856 TUJ589856 UEF589856 UOB589856 UXX589856 VHT589856 VRP589856 WBL589856 WLH589856 WVD589856 O655392 IR655392 SN655392 ACJ655392 AMF655392 AWB655392 BFX655392 BPT655392 BZP655392 CJL655392 CTH655392 DDD655392 DMZ655392 DWV655392 EGR655392 EQN655392 FAJ655392 FKF655392 FUB655392 GDX655392 GNT655392 GXP655392 HHL655392 HRH655392 IBD655392 IKZ655392 IUV655392 JER655392 JON655392 JYJ655392 KIF655392 KSB655392 LBX655392 LLT655392 LVP655392 MFL655392 MPH655392 MZD655392 NIZ655392 NSV655392 OCR655392 OMN655392 OWJ655392 PGF655392 PQB655392 PZX655392 QJT655392 QTP655392 RDL655392 RNH655392 RXD655392 SGZ655392 SQV655392 TAR655392 TKN655392 TUJ655392 UEF655392 UOB655392 UXX655392 VHT655392 VRP655392 WBL655392 WLH655392 WVD655392 O720928 IR720928 SN720928 ACJ720928 AMF720928 AWB720928 BFX720928 BPT720928 BZP720928 CJL720928 CTH720928 DDD720928 DMZ720928 DWV720928 EGR720928 EQN720928 FAJ720928 FKF720928 FUB720928 GDX720928 GNT720928 GXP720928 HHL720928 HRH720928 IBD720928 IKZ720928 IUV720928 JER720928 JON720928 JYJ720928 KIF720928 KSB720928 LBX720928 LLT720928 LVP720928 MFL720928 MPH720928 MZD720928 NIZ720928 NSV720928 OCR720928 OMN720928 OWJ720928 PGF720928 PQB720928 PZX720928 QJT720928 QTP720928 RDL720928 RNH720928 RXD720928 SGZ720928 SQV720928 TAR720928 TKN720928 TUJ720928 UEF720928 UOB720928 UXX720928 VHT720928 VRP720928 WBL720928 WLH720928 WVD720928 O786464 IR786464 SN786464 ACJ786464 AMF786464 AWB786464 BFX786464 BPT786464 BZP786464 CJL786464 CTH786464 DDD786464 DMZ786464 DWV786464 EGR786464 EQN786464 FAJ786464 FKF786464 FUB786464 GDX786464 GNT786464 GXP786464 HHL786464 HRH786464 IBD786464 IKZ786464 IUV786464 JER786464 JON786464 JYJ786464 KIF786464 KSB786464 LBX786464 LLT786464 LVP786464 MFL786464 MPH786464 MZD786464 NIZ786464 NSV786464 OCR786464 OMN786464 OWJ786464 PGF786464 PQB786464 PZX786464 QJT786464 QTP786464 RDL786464 RNH786464 RXD786464 SGZ786464 SQV786464 TAR786464 TKN786464 TUJ786464 UEF786464 UOB786464 UXX786464 VHT786464 VRP786464 WBL786464 WLH786464 WVD786464 O852000 IR852000 SN852000 ACJ852000 AMF852000 AWB852000 BFX852000 BPT852000 BZP852000 CJL852000 CTH852000 DDD852000 DMZ852000 DWV852000 EGR852000 EQN852000 FAJ852000 FKF852000 FUB852000 GDX852000 GNT852000 GXP852000 HHL852000 HRH852000 IBD852000 IKZ852000 IUV852000 JER852000 JON852000 JYJ852000 KIF852000 KSB852000 LBX852000 LLT852000 LVP852000 MFL852000 MPH852000 MZD852000 NIZ852000 NSV852000 OCR852000 OMN852000 OWJ852000 PGF852000 PQB852000 PZX852000 QJT852000 QTP852000 RDL852000 RNH852000 RXD852000 SGZ852000 SQV852000 TAR852000 TKN852000 TUJ852000 UEF852000 UOB852000 UXX852000 VHT852000 VRP852000 WBL852000 WLH852000 WVD852000 O917536 IR917536 SN917536 ACJ917536 AMF917536 AWB917536 BFX917536 BPT917536 BZP917536 CJL917536 CTH917536 DDD917536 DMZ917536 DWV917536 EGR917536 EQN917536 FAJ917536 FKF917536 FUB917536 GDX917536 GNT917536 GXP917536 HHL917536 HRH917536 IBD917536 IKZ917536 IUV917536 JER917536 JON917536 JYJ917536 KIF917536 KSB917536 LBX917536 LLT917536 LVP917536 MFL917536 MPH917536 MZD917536 NIZ917536 NSV917536 OCR917536 OMN917536 OWJ917536 PGF917536 PQB917536 PZX917536 QJT917536 QTP917536 RDL917536 RNH917536 RXD917536 SGZ917536 SQV917536 TAR917536 TKN917536 TUJ917536 UEF917536 UOB917536 UXX917536 VHT917536 VRP917536 WBL917536 WLH917536 WVD917536 O983072 IR983072 SN983072 ACJ983072 AMF983072 AWB983072 BFX983072 BPT983072 BZP983072 CJL983072 CTH983072 DDD983072 DMZ983072 DWV983072 EGR983072 EQN983072 FAJ983072 FKF983072 FUB983072 GDX983072 GNT983072 GXP983072 HHL983072 HRH983072 IBD983072 IKZ983072 IUV983072 JER983072 JON983072 JYJ983072 KIF983072 KSB983072 LBX983072 LLT983072 LVP983072 MFL983072 MPH983072 MZD983072 NIZ983072 NSV983072 OCR983072 OMN983072 OWJ983072 PGF983072 PQB983072 PZX983072 QJT983072 QTP983072 RDL983072 RNH983072 RXD983072 SGZ983072 SQV983072 TAR983072 TKN983072 TUJ983072 UEF983072 UOB983072 UXX983072 VHT983072 VRP983072 WBL983072 WLH983072 WVD983072 AD25:AF26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T65568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T131104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T196640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T262176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T327712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T393248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T458784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T524320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T589856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T655392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T720928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T786464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T852000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T917536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T983072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T65577 IW65577 SS65577 ACO65577 AMK65577 AWG65577 BGC65577 BPY65577 BZU65577 CJQ65577 CTM65577 DDI65577 DNE65577 DXA65577 EGW65577 EQS65577 FAO65577 FKK65577 FUG65577 GEC65577 GNY65577 GXU65577 HHQ65577 HRM65577 IBI65577 ILE65577 IVA65577 JEW65577 JOS65577 JYO65577 KIK65577 KSG65577 LCC65577 LLY65577 LVU65577 MFQ65577 MPM65577 MZI65577 NJE65577 NTA65577 OCW65577 OMS65577 OWO65577 PGK65577 PQG65577 QAC65577 QJY65577 QTU65577 RDQ65577 RNM65577 RXI65577 SHE65577 SRA65577 TAW65577 TKS65577 TUO65577 UEK65577 UOG65577 UYC65577 VHY65577 VRU65577 WBQ65577 WLM65577 WVI65577 T131113 IW131113 SS131113 ACO131113 AMK131113 AWG131113 BGC131113 BPY131113 BZU131113 CJQ131113 CTM131113 DDI131113 DNE131113 DXA131113 EGW131113 EQS131113 FAO131113 FKK131113 FUG131113 GEC131113 GNY131113 GXU131113 HHQ131113 HRM131113 IBI131113 ILE131113 IVA131113 JEW131113 JOS131113 JYO131113 KIK131113 KSG131113 LCC131113 LLY131113 LVU131113 MFQ131113 MPM131113 MZI131113 NJE131113 NTA131113 OCW131113 OMS131113 OWO131113 PGK131113 PQG131113 QAC131113 QJY131113 QTU131113 RDQ131113 RNM131113 RXI131113 SHE131113 SRA131113 TAW131113 TKS131113 TUO131113 UEK131113 UOG131113 UYC131113 VHY131113 VRU131113 WBQ131113 WLM131113 WVI131113 T196649 IW196649 SS196649 ACO196649 AMK196649 AWG196649 BGC196649 BPY196649 BZU196649 CJQ196649 CTM196649 DDI196649 DNE196649 DXA196649 EGW196649 EQS196649 FAO196649 FKK196649 FUG196649 GEC196649 GNY196649 GXU196649 HHQ196649 HRM196649 IBI196649 ILE196649 IVA196649 JEW196649 JOS196649 JYO196649 KIK196649 KSG196649 LCC196649 LLY196649 LVU196649 MFQ196649 MPM196649 MZI196649 NJE196649 NTA196649 OCW196649 OMS196649 OWO196649 PGK196649 PQG196649 QAC196649 QJY196649 QTU196649 RDQ196649 RNM196649 RXI196649 SHE196649 SRA196649 TAW196649 TKS196649 TUO196649 UEK196649 UOG196649 UYC196649 VHY196649 VRU196649 WBQ196649 WLM196649 WVI196649 T262185 IW262185 SS262185 ACO262185 AMK262185 AWG262185 BGC262185 BPY262185 BZU262185 CJQ262185 CTM262185 DDI262185 DNE262185 DXA262185 EGW262185 EQS262185 FAO262185 FKK262185 FUG262185 GEC262185 GNY262185 GXU262185 HHQ262185 HRM262185 IBI262185 ILE262185 IVA262185 JEW262185 JOS262185 JYO262185 KIK262185 KSG262185 LCC262185 LLY262185 LVU262185 MFQ262185 MPM262185 MZI262185 NJE262185 NTA262185 OCW262185 OMS262185 OWO262185 PGK262185 PQG262185 QAC262185 QJY262185 QTU262185 RDQ262185 RNM262185 RXI262185 SHE262185 SRA262185 TAW262185 TKS262185 TUO262185 UEK262185 UOG262185 UYC262185 VHY262185 VRU262185 WBQ262185 WLM262185 WVI262185 T327721 IW327721 SS327721 ACO327721 AMK327721 AWG327721 BGC327721 BPY327721 BZU327721 CJQ327721 CTM327721 DDI327721 DNE327721 DXA327721 EGW327721 EQS327721 FAO327721 FKK327721 FUG327721 GEC327721 GNY327721 GXU327721 HHQ327721 HRM327721 IBI327721 ILE327721 IVA327721 JEW327721 JOS327721 JYO327721 KIK327721 KSG327721 LCC327721 LLY327721 LVU327721 MFQ327721 MPM327721 MZI327721 NJE327721 NTA327721 OCW327721 OMS327721 OWO327721 PGK327721 PQG327721 QAC327721 QJY327721 QTU327721 RDQ327721 RNM327721 RXI327721 SHE327721 SRA327721 TAW327721 TKS327721 TUO327721 UEK327721 UOG327721 UYC327721 VHY327721 VRU327721 WBQ327721 WLM327721 WVI327721 T393257 IW393257 SS393257 ACO393257 AMK393257 AWG393257 BGC393257 BPY393257 BZU393257 CJQ393257 CTM393257 DDI393257 DNE393257 DXA393257 EGW393257 EQS393257 FAO393257 FKK393257 FUG393257 GEC393257 GNY393257 GXU393257 HHQ393257 HRM393257 IBI393257 ILE393257 IVA393257 JEW393257 JOS393257 JYO393257 KIK393257 KSG393257 LCC393257 LLY393257 LVU393257 MFQ393257 MPM393257 MZI393257 NJE393257 NTA393257 OCW393257 OMS393257 OWO393257 PGK393257 PQG393257 QAC393257 QJY393257 QTU393257 RDQ393257 RNM393257 RXI393257 SHE393257 SRA393257 TAW393257 TKS393257 TUO393257 UEK393257 UOG393257 UYC393257 VHY393257 VRU393257 WBQ393257 WLM393257 WVI393257 T458793 IW458793 SS458793 ACO458793 AMK458793 AWG458793 BGC458793 BPY458793 BZU458793 CJQ458793 CTM458793 DDI458793 DNE458793 DXA458793 EGW458793 EQS458793 FAO458793 FKK458793 FUG458793 GEC458793 GNY458793 GXU458793 HHQ458793 HRM458793 IBI458793 ILE458793 IVA458793 JEW458793 JOS458793 JYO458793 KIK458793 KSG458793 LCC458793 LLY458793 LVU458793 MFQ458793 MPM458793 MZI458793 NJE458793 NTA458793 OCW458793 OMS458793 OWO458793 PGK458793 PQG458793 QAC458793 QJY458793 QTU458793 RDQ458793 RNM458793 RXI458793 SHE458793 SRA458793 TAW458793 TKS458793 TUO458793 UEK458793 UOG458793 UYC458793 VHY458793 VRU458793 WBQ458793 WLM458793 WVI458793 T524329 IW524329 SS524329 ACO524329 AMK524329 AWG524329 BGC524329 BPY524329 BZU524329 CJQ524329 CTM524329 DDI524329 DNE524329 DXA524329 EGW524329 EQS524329 FAO524329 FKK524329 FUG524329 GEC524329 GNY524329 GXU524329 HHQ524329 HRM524329 IBI524329 ILE524329 IVA524329 JEW524329 JOS524329 JYO524329 KIK524329 KSG524329 LCC524329 LLY524329 LVU524329 MFQ524329 MPM524329 MZI524329 NJE524329 NTA524329 OCW524329 OMS524329 OWO524329 PGK524329 PQG524329 QAC524329 QJY524329 QTU524329 RDQ524329 RNM524329 RXI524329 SHE524329 SRA524329 TAW524329 TKS524329 TUO524329 UEK524329 UOG524329 UYC524329 VHY524329 VRU524329 WBQ524329 WLM524329 WVI524329 T589865 IW589865 SS589865 ACO589865 AMK589865 AWG589865 BGC589865 BPY589865 BZU589865 CJQ589865 CTM589865 DDI589865 DNE589865 DXA589865 EGW589865 EQS589865 FAO589865 FKK589865 FUG589865 GEC589865 GNY589865 GXU589865 HHQ589865 HRM589865 IBI589865 ILE589865 IVA589865 JEW589865 JOS589865 JYO589865 KIK589865 KSG589865 LCC589865 LLY589865 LVU589865 MFQ589865 MPM589865 MZI589865 NJE589865 NTA589865 OCW589865 OMS589865 OWO589865 PGK589865 PQG589865 QAC589865 QJY589865 QTU589865 RDQ589865 RNM589865 RXI589865 SHE589865 SRA589865 TAW589865 TKS589865 TUO589865 UEK589865 UOG589865 UYC589865 VHY589865 VRU589865 WBQ589865 WLM589865 WVI589865 T655401 IW655401 SS655401 ACO655401 AMK655401 AWG655401 BGC655401 BPY655401 BZU655401 CJQ655401 CTM655401 DDI655401 DNE655401 DXA655401 EGW655401 EQS655401 FAO655401 FKK655401 FUG655401 GEC655401 GNY655401 GXU655401 HHQ655401 HRM655401 IBI655401 ILE655401 IVA655401 JEW655401 JOS655401 JYO655401 KIK655401 KSG655401 LCC655401 LLY655401 LVU655401 MFQ655401 MPM655401 MZI655401 NJE655401 NTA655401 OCW655401 OMS655401 OWO655401 PGK655401 PQG655401 QAC655401 QJY655401 QTU655401 RDQ655401 RNM655401 RXI655401 SHE655401 SRA655401 TAW655401 TKS655401 TUO655401 UEK655401 UOG655401 UYC655401 VHY655401 VRU655401 WBQ655401 WLM655401 WVI655401 T720937 IW720937 SS720937 ACO720937 AMK720937 AWG720937 BGC720937 BPY720937 BZU720937 CJQ720937 CTM720937 DDI720937 DNE720937 DXA720937 EGW720937 EQS720937 FAO720937 FKK720937 FUG720937 GEC720937 GNY720937 GXU720937 HHQ720937 HRM720937 IBI720937 ILE720937 IVA720937 JEW720937 JOS720937 JYO720937 KIK720937 KSG720937 LCC720937 LLY720937 LVU720937 MFQ720937 MPM720937 MZI720937 NJE720937 NTA720937 OCW720937 OMS720937 OWO720937 PGK720937 PQG720937 QAC720937 QJY720937 QTU720937 RDQ720937 RNM720937 RXI720937 SHE720937 SRA720937 TAW720937 TKS720937 TUO720937 UEK720937 UOG720937 UYC720937 VHY720937 VRU720937 WBQ720937 WLM720937 WVI720937 T786473 IW786473 SS786473 ACO786473 AMK786473 AWG786473 BGC786473 BPY786473 BZU786473 CJQ786473 CTM786473 DDI786473 DNE786473 DXA786473 EGW786473 EQS786473 FAO786473 FKK786473 FUG786473 GEC786473 GNY786473 GXU786473 HHQ786473 HRM786473 IBI786473 ILE786473 IVA786473 JEW786473 JOS786473 JYO786473 KIK786473 KSG786473 LCC786473 LLY786473 LVU786473 MFQ786473 MPM786473 MZI786473 NJE786473 NTA786473 OCW786473 OMS786473 OWO786473 PGK786473 PQG786473 QAC786473 QJY786473 QTU786473 RDQ786473 RNM786473 RXI786473 SHE786473 SRA786473 TAW786473 TKS786473 TUO786473 UEK786473 UOG786473 UYC786473 VHY786473 VRU786473 WBQ786473 WLM786473 WVI786473 T852009 IW852009 SS852009 ACO852009 AMK852009 AWG852009 BGC852009 BPY852009 BZU852009 CJQ852009 CTM852009 DDI852009 DNE852009 DXA852009 EGW852009 EQS852009 FAO852009 FKK852009 FUG852009 GEC852009 GNY852009 GXU852009 HHQ852009 HRM852009 IBI852009 ILE852009 IVA852009 JEW852009 JOS852009 JYO852009 KIK852009 KSG852009 LCC852009 LLY852009 LVU852009 MFQ852009 MPM852009 MZI852009 NJE852009 NTA852009 OCW852009 OMS852009 OWO852009 PGK852009 PQG852009 QAC852009 QJY852009 QTU852009 RDQ852009 RNM852009 RXI852009 SHE852009 SRA852009 TAW852009 TKS852009 TUO852009 UEK852009 UOG852009 UYC852009 VHY852009 VRU852009 WBQ852009 WLM852009 WVI852009 T917545 IW917545 SS917545 ACO917545 AMK917545 AWG917545 BGC917545 BPY917545 BZU917545 CJQ917545 CTM917545 DDI917545 DNE917545 DXA917545 EGW917545 EQS917545 FAO917545 FKK917545 FUG917545 GEC917545 GNY917545 GXU917545 HHQ917545 HRM917545 IBI917545 ILE917545 IVA917545 JEW917545 JOS917545 JYO917545 KIK917545 KSG917545 LCC917545 LLY917545 LVU917545 MFQ917545 MPM917545 MZI917545 NJE917545 NTA917545 OCW917545 OMS917545 OWO917545 PGK917545 PQG917545 QAC917545 QJY917545 QTU917545 RDQ917545 RNM917545 RXI917545 SHE917545 SRA917545 TAW917545 TKS917545 TUO917545 UEK917545 UOG917545 UYC917545 VHY917545 VRU917545 WBQ917545 WLM917545 WVI917545 T983081 IW983081 SS983081 ACO983081 AMK983081 AWG983081 BGC983081 BPY983081 BZU983081 CJQ983081 CTM983081 DDI983081 DNE983081 DXA983081 EGW983081 EQS983081 FAO983081 FKK983081 FUG983081 GEC983081 GNY983081 GXU983081 HHQ983081 HRM983081 IBI983081 ILE983081 IVA983081 JEW983081 JOS983081 JYO983081 KIK983081 KSG983081 LCC983081 LLY983081 LVU983081 MFQ983081 MPM983081 MZI983081 NJE983081 NTA983081 OCW983081 OMS983081 OWO983081 PGK983081 PQG983081 QAC983081 QJY983081 QTU983081 RDQ983081 RNM983081 RXI983081 SHE983081 SRA983081 TAW983081 TKS983081 TUO983081 UEK983081 UOG983081 UYC983081 VHY983081 VRU983081 WBQ983081 WLM983081 WVI983081 W65542:W65545 IZ65542:IZ65545 SV65542:SV65545 ACR65542:ACR65545 AMN65542:AMN65545 AWJ65542:AWJ65545 BGF65542:BGF65545 BQB65542:BQB65545 BZX65542:BZX65545 CJT65542:CJT65545 CTP65542:CTP65545 DDL65542:DDL65545 DNH65542:DNH65545 DXD65542:DXD65545 EGZ65542:EGZ65545 EQV65542:EQV65545 FAR65542:FAR65545 FKN65542:FKN65545 FUJ65542:FUJ65545 GEF65542:GEF65545 GOB65542:GOB65545 GXX65542:GXX65545 HHT65542:HHT65545 HRP65542:HRP65545 IBL65542:IBL65545 ILH65542:ILH65545 IVD65542:IVD65545 JEZ65542:JEZ65545 JOV65542:JOV65545 JYR65542:JYR65545 KIN65542:KIN65545 KSJ65542:KSJ65545 LCF65542:LCF65545 LMB65542:LMB65545 LVX65542:LVX65545 MFT65542:MFT65545 MPP65542:MPP65545 MZL65542:MZL65545 NJH65542:NJH65545 NTD65542:NTD65545 OCZ65542:OCZ65545 OMV65542:OMV65545 OWR65542:OWR65545 PGN65542:PGN65545 PQJ65542:PQJ65545 QAF65542:QAF65545 QKB65542:QKB65545 QTX65542:QTX65545 RDT65542:RDT65545 RNP65542:RNP65545 RXL65542:RXL65545 SHH65542:SHH65545 SRD65542:SRD65545 TAZ65542:TAZ65545 TKV65542:TKV65545 TUR65542:TUR65545 UEN65542:UEN65545 UOJ65542:UOJ65545 UYF65542:UYF65545 VIB65542:VIB65545 VRX65542:VRX65545 WBT65542:WBT65545 WLP65542:WLP65545 WVL65542:WVL65545 W131078:W131081 IZ131078:IZ131081 SV131078:SV131081 ACR131078:ACR131081 AMN131078:AMN131081 AWJ131078:AWJ131081 BGF131078:BGF131081 BQB131078:BQB131081 BZX131078:BZX131081 CJT131078:CJT131081 CTP131078:CTP131081 DDL131078:DDL131081 DNH131078:DNH131081 DXD131078:DXD131081 EGZ131078:EGZ131081 EQV131078:EQV131081 FAR131078:FAR131081 FKN131078:FKN131081 FUJ131078:FUJ131081 GEF131078:GEF131081 GOB131078:GOB131081 GXX131078:GXX131081 HHT131078:HHT131081 HRP131078:HRP131081 IBL131078:IBL131081 ILH131078:ILH131081 IVD131078:IVD131081 JEZ131078:JEZ131081 JOV131078:JOV131081 JYR131078:JYR131081 KIN131078:KIN131081 KSJ131078:KSJ131081 LCF131078:LCF131081 LMB131078:LMB131081 LVX131078:LVX131081 MFT131078:MFT131081 MPP131078:MPP131081 MZL131078:MZL131081 NJH131078:NJH131081 NTD131078:NTD131081 OCZ131078:OCZ131081 OMV131078:OMV131081 OWR131078:OWR131081 PGN131078:PGN131081 PQJ131078:PQJ131081 QAF131078:QAF131081 QKB131078:QKB131081 QTX131078:QTX131081 RDT131078:RDT131081 RNP131078:RNP131081 RXL131078:RXL131081 SHH131078:SHH131081 SRD131078:SRD131081 TAZ131078:TAZ131081 TKV131078:TKV131081 TUR131078:TUR131081 UEN131078:UEN131081 UOJ131078:UOJ131081 UYF131078:UYF131081 VIB131078:VIB131081 VRX131078:VRX131081 WBT131078:WBT131081 WLP131078:WLP131081 WVL131078:WVL131081 W196614:W196617 IZ196614:IZ196617 SV196614:SV196617 ACR196614:ACR196617 AMN196614:AMN196617 AWJ196614:AWJ196617 BGF196614:BGF196617 BQB196614:BQB196617 BZX196614:BZX196617 CJT196614:CJT196617 CTP196614:CTP196617 DDL196614:DDL196617 DNH196614:DNH196617 DXD196614:DXD196617 EGZ196614:EGZ196617 EQV196614:EQV196617 FAR196614:FAR196617 FKN196614:FKN196617 FUJ196614:FUJ196617 GEF196614:GEF196617 GOB196614:GOB196617 GXX196614:GXX196617 HHT196614:HHT196617 HRP196614:HRP196617 IBL196614:IBL196617 ILH196614:ILH196617 IVD196614:IVD196617 JEZ196614:JEZ196617 JOV196614:JOV196617 JYR196614:JYR196617 KIN196614:KIN196617 KSJ196614:KSJ196617 LCF196614:LCF196617 LMB196614:LMB196617 LVX196614:LVX196617 MFT196614:MFT196617 MPP196614:MPP196617 MZL196614:MZL196617 NJH196614:NJH196617 NTD196614:NTD196617 OCZ196614:OCZ196617 OMV196614:OMV196617 OWR196614:OWR196617 PGN196614:PGN196617 PQJ196614:PQJ196617 QAF196614:QAF196617 QKB196614:QKB196617 QTX196614:QTX196617 RDT196614:RDT196617 RNP196614:RNP196617 RXL196614:RXL196617 SHH196614:SHH196617 SRD196614:SRD196617 TAZ196614:TAZ196617 TKV196614:TKV196617 TUR196614:TUR196617 UEN196614:UEN196617 UOJ196614:UOJ196617 UYF196614:UYF196617 VIB196614:VIB196617 VRX196614:VRX196617 WBT196614:WBT196617 WLP196614:WLP196617 WVL196614:WVL196617 W262150:W262153 IZ262150:IZ262153 SV262150:SV262153 ACR262150:ACR262153 AMN262150:AMN262153 AWJ262150:AWJ262153 BGF262150:BGF262153 BQB262150:BQB262153 BZX262150:BZX262153 CJT262150:CJT262153 CTP262150:CTP262153 DDL262150:DDL262153 DNH262150:DNH262153 DXD262150:DXD262153 EGZ262150:EGZ262153 EQV262150:EQV262153 FAR262150:FAR262153 FKN262150:FKN262153 FUJ262150:FUJ262153 GEF262150:GEF262153 GOB262150:GOB262153 GXX262150:GXX262153 HHT262150:HHT262153 HRP262150:HRP262153 IBL262150:IBL262153 ILH262150:ILH262153 IVD262150:IVD262153 JEZ262150:JEZ262153 JOV262150:JOV262153 JYR262150:JYR262153 KIN262150:KIN262153 KSJ262150:KSJ262153 LCF262150:LCF262153 LMB262150:LMB262153 LVX262150:LVX262153 MFT262150:MFT262153 MPP262150:MPP262153 MZL262150:MZL262153 NJH262150:NJH262153 NTD262150:NTD262153 OCZ262150:OCZ262153 OMV262150:OMV262153 OWR262150:OWR262153 PGN262150:PGN262153 PQJ262150:PQJ262153 QAF262150:QAF262153 QKB262150:QKB262153 QTX262150:QTX262153 RDT262150:RDT262153 RNP262150:RNP262153 RXL262150:RXL262153 SHH262150:SHH262153 SRD262150:SRD262153 TAZ262150:TAZ262153 TKV262150:TKV262153 TUR262150:TUR262153 UEN262150:UEN262153 UOJ262150:UOJ262153 UYF262150:UYF262153 VIB262150:VIB262153 VRX262150:VRX262153 WBT262150:WBT262153 WLP262150:WLP262153 WVL262150:WVL262153 W327686:W327689 IZ327686:IZ327689 SV327686:SV327689 ACR327686:ACR327689 AMN327686:AMN327689 AWJ327686:AWJ327689 BGF327686:BGF327689 BQB327686:BQB327689 BZX327686:BZX327689 CJT327686:CJT327689 CTP327686:CTP327689 DDL327686:DDL327689 DNH327686:DNH327689 DXD327686:DXD327689 EGZ327686:EGZ327689 EQV327686:EQV327689 FAR327686:FAR327689 FKN327686:FKN327689 FUJ327686:FUJ327689 GEF327686:GEF327689 GOB327686:GOB327689 GXX327686:GXX327689 HHT327686:HHT327689 HRP327686:HRP327689 IBL327686:IBL327689 ILH327686:ILH327689 IVD327686:IVD327689 JEZ327686:JEZ327689 JOV327686:JOV327689 JYR327686:JYR327689 KIN327686:KIN327689 KSJ327686:KSJ327689 LCF327686:LCF327689 LMB327686:LMB327689 LVX327686:LVX327689 MFT327686:MFT327689 MPP327686:MPP327689 MZL327686:MZL327689 NJH327686:NJH327689 NTD327686:NTD327689 OCZ327686:OCZ327689 OMV327686:OMV327689 OWR327686:OWR327689 PGN327686:PGN327689 PQJ327686:PQJ327689 QAF327686:QAF327689 QKB327686:QKB327689 QTX327686:QTX327689 RDT327686:RDT327689 RNP327686:RNP327689 RXL327686:RXL327689 SHH327686:SHH327689 SRD327686:SRD327689 TAZ327686:TAZ327689 TKV327686:TKV327689 TUR327686:TUR327689 UEN327686:UEN327689 UOJ327686:UOJ327689 UYF327686:UYF327689 VIB327686:VIB327689 VRX327686:VRX327689 WBT327686:WBT327689 WLP327686:WLP327689 WVL327686:WVL327689 W393222:W393225 IZ393222:IZ393225 SV393222:SV393225 ACR393222:ACR393225 AMN393222:AMN393225 AWJ393222:AWJ393225 BGF393222:BGF393225 BQB393222:BQB393225 BZX393222:BZX393225 CJT393222:CJT393225 CTP393222:CTP393225 DDL393222:DDL393225 DNH393222:DNH393225 DXD393222:DXD393225 EGZ393222:EGZ393225 EQV393222:EQV393225 FAR393222:FAR393225 FKN393222:FKN393225 FUJ393222:FUJ393225 GEF393222:GEF393225 GOB393222:GOB393225 GXX393222:GXX393225 HHT393222:HHT393225 HRP393222:HRP393225 IBL393222:IBL393225 ILH393222:ILH393225 IVD393222:IVD393225 JEZ393222:JEZ393225 JOV393222:JOV393225 JYR393222:JYR393225 KIN393222:KIN393225 KSJ393222:KSJ393225 LCF393222:LCF393225 LMB393222:LMB393225 LVX393222:LVX393225 MFT393222:MFT393225 MPP393222:MPP393225 MZL393222:MZL393225 NJH393222:NJH393225 NTD393222:NTD393225 OCZ393222:OCZ393225 OMV393222:OMV393225 OWR393222:OWR393225 PGN393222:PGN393225 PQJ393222:PQJ393225 QAF393222:QAF393225 QKB393222:QKB393225 QTX393222:QTX393225 RDT393222:RDT393225 RNP393222:RNP393225 RXL393222:RXL393225 SHH393222:SHH393225 SRD393222:SRD393225 TAZ393222:TAZ393225 TKV393222:TKV393225 TUR393222:TUR393225 UEN393222:UEN393225 UOJ393222:UOJ393225 UYF393222:UYF393225 VIB393222:VIB393225 VRX393222:VRX393225 WBT393222:WBT393225 WLP393222:WLP393225 WVL393222:WVL393225 W458758:W458761 IZ458758:IZ458761 SV458758:SV458761 ACR458758:ACR458761 AMN458758:AMN458761 AWJ458758:AWJ458761 BGF458758:BGF458761 BQB458758:BQB458761 BZX458758:BZX458761 CJT458758:CJT458761 CTP458758:CTP458761 DDL458758:DDL458761 DNH458758:DNH458761 DXD458758:DXD458761 EGZ458758:EGZ458761 EQV458758:EQV458761 FAR458758:FAR458761 FKN458758:FKN458761 FUJ458758:FUJ458761 GEF458758:GEF458761 GOB458758:GOB458761 GXX458758:GXX458761 HHT458758:HHT458761 HRP458758:HRP458761 IBL458758:IBL458761 ILH458758:ILH458761 IVD458758:IVD458761 JEZ458758:JEZ458761 JOV458758:JOV458761 JYR458758:JYR458761 KIN458758:KIN458761 KSJ458758:KSJ458761 LCF458758:LCF458761 LMB458758:LMB458761 LVX458758:LVX458761 MFT458758:MFT458761 MPP458758:MPP458761 MZL458758:MZL458761 NJH458758:NJH458761 NTD458758:NTD458761 OCZ458758:OCZ458761 OMV458758:OMV458761 OWR458758:OWR458761 PGN458758:PGN458761 PQJ458758:PQJ458761 QAF458758:QAF458761 QKB458758:QKB458761 QTX458758:QTX458761 RDT458758:RDT458761 RNP458758:RNP458761 RXL458758:RXL458761 SHH458758:SHH458761 SRD458758:SRD458761 TAZ458758:TAZ458761 TKV458758:TKV458761 TUR458758:TUR458761 UEN458758:UEN458761 UOJ458758:UOJ458761 UYF458758:UYF458761 VIB458758:VIB458761 VRX458758:VRX458761 WBT458758:WBT458761 WLP458758:WLP458761 WVL458758:WVL458761 W524294:W524297 IZ524294:IZ524297 SV524294:SV524297 ACR524294:ACR524297 AMN524294:AMN524297 AWJ524294:AWJ524297 BGF524294:BGF524297 BQB524294:BQB524297 BZX524294:BZX524297 CJT524294:CJT524297 CTP524294:CTP524297 DDL524294:DDL524297 DNH524294:DNH524297 DXD524294:DXD524297 EGZ524294:EGZ524297 EQV524294:EQV524297 FAR524294:FAR524297 FKN524294:FKN524297 FUJ524294:FUJ524297 GEF524294:GEF524297 GOB524294:GOB524297 GXX524294:GXX524297 HHT524294:HHT524297 HRP524294:HRP524297 IBL524294:IBL524297 ILH524294:ILH524297 IVD524294:IVD524297 JEZ524294:JEZ524297 JOV524294:JOV524297 JYR524294:JYR524297 KIN524294:KIN524297 KSJ524294:KSJ524297 LCF524294:LCF524297 LMB524294:LMB524297 LVX524294:LVX524297 MFT524294:MFT524297 MPP524294:MPP524297 MZL524294:MZL524297 NJH524294:NJH524297 NTD524294:NTD524297 OCZ524294:OCZ524297 OMV524294:OMV524297 OWR524294:OWR524297 PGN524294:PGN524297 PQJ524294:PQJ524297 QAF524294:QAF524297 QKB524294:QKB524297 QTX524294:QTX524297 RDT524294:RDT524297 RNP524294:RNP524297 RXL524294:RXL524297 SHH524294:SHH524297 SRD524294:SRD524297 TAZ524294:TAZ524297 TKV524294:TKV524297 TUR524294:TUR524297 UEN524294:UEN524297 UOJ524294:UOJ524297 UYF524294:UYF524297 VIB524294:VIB524297 VRX524294:VRX524297 WBT524294:WBT524297 WLP524294:WLP524297 WVL524294:WVL524297 W589830:W589833 IZ589830:IZ589833 SV589830:SV589833 ACR589830:ACR589833 AMN589830:AMN589833 AWJ589830:AWJ589833 BGF589830:BGF589833 BQB589830:BQB589833 BZX589830:BZX589833 CJT589830:CJT589833 CTP589830:CTP589833 DDL589830:DDL589833 DNH589830:DNH589833 DXD589830:DXD589833 EGZ589830:EGZ589833 EQV589830:EQV589833 FAR589830:FAR589833 FKN589830:FKN589833 FUJ589830:FUJ589833 GEF589830:GEF589833 GOB589830:GOB589833 GXX589830:GXX589833 HHT589830:HHT589833 HRP589830:HRP589833 IBL589830:IBL589833 ILH589830:ILH589833 IVD589830:IVD589833 JEZ589830:JEZ589833 JOV589830:JOV589833 JYR589830:JYR589833 KIN589830:KIN589833 KSJ589830:KSJ589833 LCF589830:LCF589833 LMB589830:LMB589833 LVX589830:LVX589833 MFT589830:MFT589833 MPP589830:MPP589833 MZL589830:MZL589833 NJH589830:NJH589833 NTD589830:NTD589833 OCZ589830:OCZ589833 OMV589830:OMV589833 OWR589830:OWR589833 PGN589830:PGN589833 PQJ589830:PQJ589833 QAF589830:QAF589833 QKB589830:QKB589833 QTX589830:QTX589833 RDT589830:RDT589833 RNP589830:RNP589833 RXL589830:RXL589833 SHH589830:SHH589833 SRD589830:SRD589833 TAZ589830:TAZ589833 TKV589830:TKV589833 TUR589830:TUR589833 UEN589830:UEN589833 UOJ589830:UOJ589833 UYF589830:UYF589833 VIB589830:VIB589833 VRX589830:VRX589833 WBT589830:WBT589833 WLP589830:WLP589833 WVL589830:WVL589833 W655366:W655369 IZ655366:IZ655369 SV655366:SV655369 ACR655366:ACR655369 AMN655366:AMN655369 AWJ655366:AWJ655369 BGF655366:BGF655369 BQB655366:BQB655369 BZX655366:BZX655369 CJT655366:CJT655369 CTP655366:CTP655369 DDL655366:DDL655369 DNH655366:DNH655369 DXD655366:DXD655369 EGZ655366:EGZ655369 EQV655366:EQV655369 FAR655366:FAR655369 FKN655366:FKN655369 FUJ655366:FUJ655369 GEF655366:GEF655369 GOB655366:GOB655369 GXX655366:GXX655369 HHT655366:HHT655369 HRP655366:HRP655369 IBL655366:IBL655369 ILH655366:ILH655369 IVD655366:IVD655369 JEZ655366:JEZ655369 JOV655366:JOV655369 JYR655366:JYR655369 KIN655366:KIN655369 KSJ655366:KSJ655369 LCF655366:LCF655369 LMB655366:LMB655369 LVX655366:LVX655369 MFT655366:MFT655369 MPP655366:MPP655369 MZL655366:MZL655369 NJH655366:NJH655369 NTD655366:NTD655369 OCZ655366:OCZ655369 OMV655366:OMV655369 OWR655366:OWR655369 PGN655366:PGN655369 PQJ655366:PQJ655369 QAF655366:QAF655369 QKB655366:QKB655369 QTX655366:QTX655369 RDT655366:RDT655369 RNP655366:RNP655369 RXL655366:RXL655369 SHH655366:SHH655369 SRD655366:SRD655369 TAZ655366:TAZ655369 TKV655366:TKV655369 TUR655366:TUR655369 UEN655366:UEN655369 UOJ655366:UOJ655369 UYF655366:UYF655369 VIB655366:VIB655369 VRX655366:VRX655369 WBT655366:WBT655369 WLP655366:WLP655369 WVL655366:WVL655369 W720902:W720905 IZ720902:IZ720905 SV720902:SV720905 ACR720902:ACR720905 AMN720902:AMN720905 AWJ720902:AWJ720905 BGF720902:BGF720905 BQB720902:BQB720905 BZX720902:BZX720905 CJT720902:CJT720905 CTP720902:CTP720905 DDL720902:DDL720905 DNH720902:DNH720905 DXD720902:DXD720905 EGZ720902:EGZ720905 EQV720902:EQV720905 FAR720902:FAR720905 FKN720902:FKN720905 FUJ720902:FUJ720905 GEF720902:GEF720905 GOB720902:GOB720905 GXX720902:GXX720905 HHT720902:HHT720905 HRP720902:HRP720905 IBL720902:IBL720905 ILH720902:ILH720905 IVD720902:IVD720905 JEZ720902:JEZ720905 JOV720902:JOV720905 JYR720902:JYR720905 KIN720902:KIN720905 KSJ720902:KSJ720905 LCF720902:LCF720905 LMB720902:LMB720905 LVX720902:LVX720905 MFT720902:MFT720905 MPP720902:MPP720905 MZL720902:MZL720905 NJH720902:NJH720905 NTD720902:NTD720905 OCZ720902:OCZ720905 OMV720902:OMV720905 OWR720902:OWR720905 PGN720902:PGN720905 PQJ720902:PQJ720905 QAF720902:QAF720905 QKB720902:QKB720905 QTX720902:QTX720905 RDT720902:RDT720905 RNP720902:RNP720905 RXL720902:RXL720905 SHH720902:SHH720905 SRD720902:SRD720905 TAZ720902:TAZ720905 TKV720902:TKV720905 TUR720902:TUR720905 UEN720902:UEN720905 UOJ720902:UOJ720905 UYF720902:UYF720905 VIB720902:VIB720905 VRX720902:VRX720905 WBT720902:WBT720905 WLP720902:WLP720905 WVL720902:WVL720905 W786438:W786441 IZ786438:IZ786441 SV786438:SV786441 ACR786438:ACR786441 AMN786438:AMN786441 AWJ786438:AWJ786441 BGF786438:BGF786441 BQB786438:BQB786441 BZX786438:BZX786441 CJT786438:CJT786441 CTP786438:CTP786441 DDL786438:DDL786441 DNH786438:DNH786441 DXD786438:DXD786441 EGZ786438:EGZ786441 EQV786438:EQV786441 FAR786438:FAR786441 FKN786438:FKN786441 FUJ786438:FUJ786441 GEF786438:GEF786441 GOB786438:GOB786441 GXX786438:GXX786441 HHT786438:HHT786441 HRP786438:HRP786441 IBL786438:IBL786441 ILH786438:ILH786441 IVD786438:IVD786441 JEZ786438:JEZ786441 JOV786438:JOV786441 JYR786438:JYR786441 KIN786438:KIN786441 KSJ786438:KSJ786441 LCF786438:LCF786441 LMB786438:LMB786441 LVX786438:LVX786441 MFT786438:MFT786441 MPP786438:MPP786441 MZL786438:MZL786441 NJH786438:NJH786441 NTD786438:NTD786441 OCZ786438:OCZ786441 OMV786438:OMV786441 OWR786438:OWR786441 PGN786438:PGN786441 PQJ786438:PQJ786441 QAF786438:QAF786441 QKB786438:QKB786441 QTX786438:QTX786441 RDT786438:RDT786441 RNP786438:RNP786441 RXL786438:RXL786441 SHH786438:SHH786441 SRD786438:SRD786441 TAZ786438:TAZ786441 TKV786438:TKV786441 TUR786438:TUR786441 UEN786438:UEN786441 UOJ786438:UOJ786441 UYF786438:UYF786441 VIB786438:VIB786441 VRX786438:VRX786441 WBT786438:WBT786441 WLP786438:WLP786441 WVL786438:WVL786441 W851974:W851977 IZ851974:IZ851977 SV851974:SV851977 ACR851974:ACR851977 AMN851974:AMN851977 AWJ851974:AWJ851977 BGF851974:BGF851977 BQB851974:BQB851977 BZX851974:BZX851977 CJT851974:CJT851977 CTP851974:CTP851977 DDL851974:DDL851977 DNH851974:DNH851977 DXD851974:DXD851977 EGZ851974:EGZ851977 EQV851974:EQV851977 FAR851974:FAR851977 FKN851974:FKN851977 FUJ851974:FUJ851977 GEF851974:GEF851977 GOB851974:GOB851977 GXX851974:GXX851977 HHT851974:HHT851977 HRP851974:HRP851977 IBL851974:IBL851977 ILH851974:ILH851977 IVD851974:IVD851977 JEZ851974:JEZ851977 JOV851974:JOV851977 JYR851974:JYR851977 KIN851974:KIN851977 KSJ851974:KSJ851977 LCF851974:LCF851977 LMB851974:LMB851977 LVX851974:LVX851977 MFT851974:MFT851977 MPP851974:MPP851977 MZL851974:MZL851977 NJH851974:NJH851977 NTD851974:NTD851977 OCZ851974:OCZ851977 OMV851974:OMV851977 OWR851974:OWR851977 PGN851974:PGN851977 PQJ851974:PQJ851977 QAF851974:QAF851977 QKB851974:QKB851977 QTX851974:QTX851977 RDT851974:RDT851977 RNP851974:RNP851977 RXL851974:RXL851977 SHH851974:SHH851977 SRD851974:SRD851977 TAZ851974:TAZ851977 TKV851974:TKV851977 TUR851974:TUR851977 UEN851974:UEN851977 UOJ851974:UOJ851977 UYF851974:UYF851977 VIB851974:VIB851977 VRX851974:VRX851977 WBT851974:WBT851977 WLP851974:WLP851977 WVL851974:WVL851977 W917510:W917513 IZ917510:IZ917513 SV917510:SV917513 ACR917510:ACR917513 AMN917510:AMN917513 AWJ917510:AWJ917513 BGF917510:BGF917513 BQB917510:BQB917513 BZX917510:BZX917513 CJT917510:CJT917513 CTP917510:CTP917513 DDL917510:DDL917513 DNH917510:DNH917513 DXD917510:DXD917513 EGZ917510:EGZ917513 EQV917510:EQV917513 FAR917510:FAR917513 FKN917510:FKN917513 FUJ917510:FUJ917513 GEF917510:GEF917513 GOB917510:GOB917513 GXX917510:GXX917513 HHT917510:HHT917513 HRP917510:HRP917513 IBL917510:IBL917513 ILH917510:ILH917513 IVD917510:IVD917513 JEZ917510:JEZ917513 JOV917510:JOV917513 JYR917510:JYR917513 KIN917510:KIN917513 KSJ917510:KSJ917513 LCF917510:LCF917513 LMB917510:LMB917513 LVX917510:LVX917513 MFT917510:MFT917513 MPP917510:MPP917513 MZL917510:MZL917513 NJH917510:NJH917513 NTD917510:NTD917513 OCZ917510:OCZ917513 OMV917510:OMV917513 OWR917510:OWR917513 PGN917510:PGN917513 PQJ917510:PQJ917513 QAF917510:QAF917513 QKB917510:QKB917513 QTX917510:QTX917513 RDT917510:RDT917513 RNP917510:RNP917513 RXL917510:RXL917513 SHH917510:SHH917513 SRD917510:SRD917513 TAZ917510:TAZ917513 TKV917510:TKV917513 TUR917510:TUR917513 UEN917510:UEN917513 UOJ917510:UOJ917513 UYF917510:UYF917513 VIB917510:VIB917513 VRX917510:VRX917513 WBT917510:WBT917513 WLP917510:WLP917513 WVL917510:WVL917513 W983046:W983049 IZ983046:IZ983049 SV983046:SV983049 ACR983046:ACR983049 AMN983046:AMN983049 AWJ983046:AWJ983049 BGF983046:BGF983049 BQB983046:BQB983049 BZX983046:BZX983049 CJT983046:CJT983049 CTP983046:CTP983049 DDL983046:DDL983049 DNH983046:DNH983049 DXD983046:DXD983049 EGZ983046:EGZ983049 EQV983046:EQV983049 FAR983046:FAR983049 FKN983046:FKN983049 FUJ983046:FUJ983049 GEF983046:GEF983049 GOB983046:GOB983049 GXX983046:GXX983049 HHT983046:HHT983049 HRP983046:HRP983049 IBL983046:IBL983049 ILH983046:ILH983049 IVD983046:IVD983049 JEZ983046:JEZ983049 JOV983046:JOV983049 JYR983046:JYR983049 KIN983046:KIN983049 KSJ983046:KSJ983049 LCF983046:LCF983049 LMB983046:LMB983049 LVX983046:LVX983049 MFT983046:MFT983049 MPP983046:MPP983049 MZL983046:MZL983049 NJH983046:NJH983049 NTD983046:NTD983049 OCZ983046:OCZ983049 OMV983046:OMV983049 OWR983046:OWR983049 PGN983046:PGN983049 PQJ983046:PQJ983049 QAF983046:QAF983049 QKB983046:QKB983049 QTX983046:QTX983049 RDT983046:RDT983049 RNP983046:RNP983049 RXL983046:RXL983049 SHH983046:SHH983049 SRD983046:SRD983049 TAZ983046:TAZ983049 TKV983046:TKV983049 TUR983046:TUR983049 UEN983046:UEN983049 UOJ983046:UOJ983049 UYF983046:UYF983049 VIB983046:VIB983049 VRX983046:VRX983049 WBT983046:WBT983049 WLP983046:WLP983049 WVL983046:WVL983049 X65543:AL65543 JA65543:JO65543 SW65543:TK65543 ACS65543:ADG65543 AMO65543:ANC65543 AWK65543:AWY65543 BGG65543:BGU65543 BQC65543:BQQ65543 BZY65543:CAM65543 CJU65543:CKI65543 CTQ65543:CUE65543 DDM65543:DEA65543 DNI65543:DNW65543 DXE65543:DXS65543 EHA65543:EHO65543 EQW65543:ERK65543 FAS65543:FBG65543 FKO65543:FLC65543 FUK65543:FUY65543 GEG65543:GEU65543 GOC65543:GOQ65543 GXY65543:GYM65543 HHU65543:HII65543 HRQ65543:HSE65543 IBM65543:ICA65543 ILI65543:ILW65543 IVE65543:IVS65543 JFA65543:JFO65543 JOW65543:JPK65543 JYS65543:JZG65543 KIO65543:KJC65543 KSK65543:KSY65543 LCG65543:LCU65543 LMC65543:LMQ65543 LVY65543:LWM65543 MFU65543:MGI65543 MPQ65543:MQE65543 MZM65543:NAA65543 NJI65543:NJW65543 NTE65543:NTS65543 ODA65543:ODO65543 OMW65543:ONK65543 OWS65543:OXG65543 PGO65543:PHC65543 PQK65543:PQY65543 QAG65543:QAU65543 QKC65543:QKQ65543 QTY65543:QUM65543 RDU65543:REI65543 RNQ65543:ROE65543 RXM65543:RYA65543 SHI65543:SHW65543 SRE65543:SRS65543 TBA65543:TBO65543 TKW65543:TLK65543 TUS65543:TVG65543 UEO65543:UFC65543 UOK65543:UOY65543 UYG65543:UYU65543 VIC65543:VIQ65543 VRY65543:VSM65543 WBU65543:WCI65543 WLQ65543:WME65543 WVM65543:WWA65543 X131079:AL131079 JA131079:JO131079 SW131079:TK131079 ACS131079:ADG131079 AMO131079:ANC131079 AWK131079:AWY131079 BGG131079:BGU131079 BQC131079:BQQ131079 BZY131079:CAM131079 CJU131079:CKI131079 CTQ131079:CUE131079 DDM131079:DEA131079 DNI131079:DNW131079 DXE131079:DXS131079 EHA131079:EHO131079 EQW131079:ERK131079 FAS131079:FBG131079 FKO131079:FLC131079 FUK131079:FUY131079 GEG131079:GEU131079 GOC131079:GOQ131079 GXY131079:GYM131079 HHU131079:HII131079 HRQ131079:HSE131079 IBM131079:ICA131079 ILI131079:ILW131079 IVE131079:IVS131079 JFA131079:JFO131079 JOW131079:JPK131079 JYS131079:JZG131079 KIO131079:KJC131079 KSK131079:KSY131079 LCG131079:LCU131079 LMC131079:LMQ131079 LVY131079:LWM131079 MFU131079:MGI131079 MPQ131079:MQE131079 MZM131079:NAA131079 NJI131079:NJW131079 NTE131079:NTS131079 ODA131079:ODO131079 OMW131079:ONK131079 OWS131079:OXG131079 PGO131079:PHC131079 PQK131079:PQY131079 QAG131079:QAU131079 QKC131079:QKQ131079 QTY131079:QUM131079 RDU131079:REI131079 RNQ131079:ROE131079 RXM131079:RYA131079 SHI131079:SHW131079 SRE131079:SRS131079 TBA131079:TBO131079 TKW131079:TLK131079 TUS131079:TVG131079 UEO131079:UFC131079 UOK131079:UOY131079 UYG131079:UYU131079 VIC131079:VIQ131079 VRY131079:VSM131079 WBU131079:WCI131079 WLQ131079:WME131079 WVM131079:WWA131079 X196615:AL196615 JA196615:JO196615 SW196615:TK196615 ACS196615:ADG196615 AMO196615:ANC196615 AWK196615:AWY196615 BGG196615:BGU196615 BQC196615:BQQ196615 BZY196615:CAM196615 CJU196615:CKI196615 CTQ196615:CUE196615 DDM196615:DEA196615 DNI196615:DNW196615 DXE196615:DXS196615 EHA196615:EHO196615 EQW196615:ERK196615 FAS196615:FBG196615 FKO196615:FLC196615 FUK196615:FUY196615 GEG196615:GEU196615 GOC196615:GOQ196615 GXY196615:GYM196615 HHU196615:HII196615 HRQ196615:HSE196615 IBM196615:ICA196615 ILI196615:ILW196615 IVE196615:IVS196615 JFA196615:JFO196615 JOW196615:JPK196615 JYS196615:JZG196615 KIO196615:KJC196615 KSK196615:KSY196615 LCG196615:LCU196615 LMC196615:LMQ196615 LVY196615:LWM196615 MFU196615:MGI196615 MPQ196615:MQE196615 MZM196615:NAA196615 NJI196615:NJW196615 NTE196615:NTS196615 ODA196615:ODO196615 OMW196615:ONK196615 OWS196615:OXG196615 PGO196615:PHC196615 PQK196615:PQY196615 QAG196615:QAU196615 QKC196615:QKQ196615 QTY196615:QUM196615 RDU196615:REI196615 RNQ196615:ROE196615 RXM196615:RYA196615 SHI196615:SHW196615 SRE196615:SRS196615 TBA196615:TBO196615 TKW196615:TLK196615 TUS196615:TVG196615 UEO196615:UFC196615 UOK196615:UOY196615 UYG196615:UYU196615 VIC196615:VIQ196615 VRY196615:VSM196615 WBU196615:WCI196615 WLQ196615:WME196615 WVM196615:WWA196615 X262151:AL262151 JA262151:JO262151 SW262151:TK262151 ACS262151:ADG262151 AMO262151:ANC262151 AWK262151:AWY262151 BGG262151:BGU262151 BQC262151:BQQ262151 BZY262151:CAM262151 CJU262151:CKI262151 CTQ262151:CUE262151 DDM262151:DEA262151 DNI262151:DNW262151 DXE262151:DXS262151 EHA262151:EHO262151 EQW262151:ERK262151 FAS262151:FBG262151 FKO262151:FLC262151 FUK262151:FUY262151 GEG262151:GEU262151 GOC262151:GOQ262151 GXY262151:GYM262151 HHU262151:HII262151 HRQ262151:HSE262151 IBM262151:ICA262151 ILI262151:ILW262151 IVE262151:IVS262151 JFA262151:JFO262151 JOW262151:JPK262151 JYS262151:JZG262151 KIO262151:KJC262151 KSK262151:KSY262151 LCG262151:LCU262151 LMC262151:LMQ262151 LVY262151:LWM262151 MFU262151:MGI262151 MPQ262151:MQE262151 MZM262151:NAA262151 NJI262151:NJW262151 NTE262151:NTS262151 ODA262151:ODO262151 OMW262151:ONK262151 OWS262151:OXG262151 PGO262151:PHC262151 PQK262151:PQY262151 QAG262151:QAU262151 QKC262151:QKQ262151 QTY262151:QUM262151 RDU262151:REI262151 RNQ262151:ROE262151 RXM262151:RYA262151 SHI262151:SHW262151 SRE262151:SRS262151 TBA262151:TBO262151 TKW262151:TLK262151 TUS262151:TVG262151 UEO262151:UFC262151 UOK262151:UOY262151 UYG262151:UYU262151 VIC262151:VIQ262151 VRY262151:VSM262151 WBU262151:WCI262151 WLQ262151:WME262151 WVM262151:WWA262151 X327687:AL327687 JA327687:JO327687 SW327687:TK327687 ACS327687:ADG327687 AMO327687:ANC327687 AWK327687:AWY327687 BGG327687:BGU327687 BQC327687:BQQ327687 BZY327687:CAM327687 CJU327687:CKI327687 CTQ327687:CUE327687 DDM327687:DEA327687 DNI327687:DNW327687 DXE327687:DXS327687 EHA327687:EHO327687 EQW327687:ERK327687 FAS327687:FBG327687 FKO327687:FLC327687 FUK327687:FUY327687 GEG327687:GEU327687 GOC327687:GOQ327687 GXY327687:GYM327687 HHU327687:HII327687 HRQ327687:HSE327687 IBM327687:ICA327687 ILI327687:ILW327687 IVE327687:IVS327687 JFA327687:JFO327687 JOW327687:JPK327687 JYS327687:JZG327687 KIO327687:KJC327687 KSK327687:KSY327687 LCG327687:LCU327687 LMC327687:LMQ327687 LVY327687:LWM327687 MFU327687:MGI327687 MPQ327687:MQE327687 MZM327687:NAA327687 NJI327687:NJW327687 NTE327687:NTS327687 ODA327687:ODO327687 OMW327687:ONK327687 OWS327687:OXG327687 PGO327687:PHC327687 PQK327687:PQY327687 QAG327687:QAU327687 QKC327687:QKQ327687 QTY327687:QUM327687 RDU327687:REI327687 RNQ327687:ROE327687 RXM327687:RYA327687 SHI327687:SHW327687 SRE327687:SRS327687 TBA327687:TBO327687 TKW327687:TLK327687 TUS327687:TVG327687 UEO327687:UFC327687 UOK327687:UOY327687 UYG327687:UYU327687 VIC327687:VIQ327687 VRY327687:VSM327687 WBU327687:WCI327687 WLQ327687:WME327687 WVM327687:WWA327687 X393223:AL393223 JA393223:JO393223 SW393223:TK393223 ACS393223:ADG393223 AMO393223:ANC393223 AWK393223:AWY393223 BGG393223:BGU393223 BQC393223:BQQ393223 BZY393223:CAM393223 CJU393223:CKI393223 CTQ393223:CUE393223 DDM393223:DEA393223 DNI393223:DNW393223 DXE393223:DXS393223 EHA393223:EHO393223 EQW393223:ERK393223 FAS393223:FBG393223 FKO393223:FLC393223 FUK393223:FUY393223 GEG393223:GEU393223 GOC393223:GOQ393223 GXY393223:GYM393223 HHU393223:HII393223 HRQ393223:HSE393223 IBM393223:ICA393223 ILI393223:ILW393223 IVE393223:IVS393223 JFA393223:JFO393223 JOW393223:JPK393223 JYS393223:JZG393223 KIO393223:KJC393223 KSK393223:KSY393223 LCG393223:LCU393223 LMC393223:LMQ393223 LVY393223:LWM393223 MFU393223:MGI393223 MPQ393223:MQE393223 MZM393223:NAA393223 NJI393223:NJW393223 NTE393223:NTS393223 ODA393223:ODO393223 OMW393223:ONK393223 OWS393223:OXG393223 PGO393223:PHC393223 PQK393223:PQY393223 QAG393223:QAU393223 QKC393223:QKQ393223 QTY393223:QUM393223 RDU393223:REI393223 RNQ393223:ROE393223 RXM393223:RYA393223 SHI393223:SHW393223 SRE393223:SRS393223 TBA393223:TBO393223 TKW393223:TLK393223 TUS393223:TVG393223 UEO393223:UFC393223 UOK393223:UOY393223 UYG393223:UYU393223 VIC393223:VIQ393223 VRY393223:VSM393223 WBU393223:WCI393223 WLQ393223:WME393223 WVM393223:WWA393223 X458759:AL458759 JA458759:JO458759 SW458759:TK458759 ACS458759:ADG458759 AMO458759:ANC458759 AWK458759:AWY458759 BGG458759:BGU458759 BQC458759:BQQ458759 BZY458759:CAM458759 CJU458759:CKI458759 CTQ458759:CUE458759 DDM458759:DEA458759 DNI458759:DNW458759 DXE458759:DXS458759 EHA458759:EHO458759 EQW458759:ERK458759 FAS458759:FBG458759 FKO458759:FLC458759 FUK458759:FUY458759 GEG458759:GEU458759 GOC458759:GOQ458759 GXY458759:GYM458759 HHU458759:HII458759 HRQ458759:HSE458759 IBM458759:ICA458759 ILI458759:ILW458759 IVE458759:IVS458759 JFA458759:JFO458759 JOW458759:JPK458759 JYS458759:JZG458759 KIO458759:KJC458759 KSK458759:KSY458759 LCG458759:LCU458759 LMC458759:LMQ458759 LVY458759:LWM458759 MFU458759:MGI458759 MPQ458759:MQE458759 MZM458759:NAA458759 NJI458759:NJW458759 NTE458759:NTS458759 ODA458759:ODO458759 OMW458759:ONK458759 OWS458759:OXG458759 PGO458759:PHC458759 PQK458759:PQY458759 QAG458759:QAU458759 QKC458759:QKQ458759 QTY458759:QUM458759 RDU458759:REI458759 RNQ458759:ROE458759 RXM458759:RYA458759 SHI458759:SHW458759 SRE458759:SRS458759 TBA458759:TBO458759 TKW458759:TLK458759 TUS458759:TVG458759 UEO458759:UFC458759 UOK458759:UOY458759 UYG458759:UYU458759 VIC458759:VIQ458759 VRY458759:VSM458759 WBU458759:WCI458759 WLQ458759:WME458759 WVM458759:WWA458759 X524295:AL524295 JA524295:JO524295 SW524295:TK524295 ACS524295:ADG524295 AMO524295:ANC524295 AWK524295:AWY524295 BGG524295:BGU524295 BQC524295:BQQ524295 BZY524295:CAM524295 CJU524295:CKI524295 CTQ524295:CUE524295 DDM524295:DEA524295 DNI524295:DNW524295 DXE524295:DXS524295 EHA524295:EHO524295 EQW524295:ERK524295 FAS524295:FBG524295 FKO524295:FLC524295 FUK524295:FUY524295 GEG524295:GEU524295 GOC524295:GOQ524295 GXY524295:GYM524295 HHU524295:HII524295 HRQ524295:HSE524295 IBM524295:ICA524295 ILI524295:ILW524295 IVE524295:IVS524295 JFA524295:JFO524295 JOW524295:JPK524295 JYS524295:JZG524295 KIO524295:KJC524295 KSK524295:KSY524295 LCG524295:LCU524295 LMC524295:LMQ524295 LVY524295:LWM524295 MFU524295:MGI524295 MPQ524295:MQE524295 MZM524295:NAA524295 NJI524295:NJW524295 NTE524295:NTS524295 ODA524295:ODO524295 OMW524295:ONK524295 OWS524295:OXG524295 PGO524295:PHC524295 PQK524295:PQY524295 QAG524295:QAU524295 QKC524295:QKQ524295 QTY524295:QUM524295 RDU524295:REI524295 RNQ524295:ROE524295 RXM524295:RYA524295 SHI524295:SHW524295 SRE524295:SRS524295 TBA524295:TBO524295 TKW524295:TLK524295 TUS524295:TVG524295 UEO524295:UFC524295 UOK524295:UOY524295 UYG524295:UYU524295 VIC524295:VIQ524295 VRY524295:VSM524295 WBU524295:WCI524295 WLQ524295:WME524295 WVM524295:WWA524295 X589831:AL589831 JA589831:JO589831 SW589831:TK589831 ACS589831:ADG589831 AMO589831:ANC589831 AWK589831:AWY589831 BGG589831:BGU589831 BQC589831:BQQ589831 BZY589831:CAM589831 CJU589831:CKI589831 CTQ589831:CUE589831 DDM589831:DEA589831 DNI589831:DNW589831 DXE589831:DXS589831 EHA589831:EHO589831 EQW589831:ERK589831 FAS589831:FBG589831 FKO589831:FLC589831 FUK589831:FUY589831 GEG589831:GEU589831 GOC589831:GOQ589831 GXY589831:GYM589831 HHU589831:HII589831 HRQ589831:HSE589831 IBM589831:ICA589831 ILI589831:ILW589831 IVE589831:IVS589831 JFA589831:JFO589831 JOW589831:JPK589831 JYS589831:JZG589831 KIO589831:KJC589831 KSK589831:KSY589831 LCG589831:LCU589831 LMC589831:LMQ589831 LVY589831:LWM589831 MFU589831:MGI589831 MPQ589831:MQE589831 MZM589831:NAA589831 NJI589831:NJW589831 NTE589831:NTS589831 ODA589831:ODO589831 OMW589831:ONK589831 OWS589831:OXG589831 PGO589831:PHC589831 PQK589831:PQY589831 QAG589831:QAU589831 QKC589831:QKQ589831 QTY589831:QUM589831 RDU589831:REI589831 RNQ589831:ROE589831 RXM589831:RYA589831 SHI589831:SHW589831 SRE589831:SRS589831 TBA589831:TBO589831 TKW589831:TLK589831 TUS589831:TVG589831 UEO589831:UFC589831 UOK589831:UOY589831 UYG589831:UYU589831 VIC589831:VIQ589831 VRY589831:VSM589831 WBU589831:WCI589831 WLQ589831:WME589831 WVM589831:WWA589831 X655367:AL655367 JA655367:JO655367 SW655367:TK655367 ACS655367:ADG655367 AMO655367:ANC655367 AWK655367:AWY655367 BGG655367:BGU655367 BQC655367:BQQ655367 BZY655367:CAM655367 CJU655367:CKI655367 CTQ655367:CUE655367 DDM655367:DEA655367 DNI655367:DNW655367 DXE655367:DXS655367 EHA655367:EHO655367 EQW655367:ERK655367 FAS655367:FBG655367 FKO655367:FLC655367 FUK655367:FUY655367 GEG655367:GEU655367 GOC655367:GOQ655367 GXY655367:GYM655367 HHU655367:HII655367 HRQ655367:HSE655367 IBM655367:ICA655367 ILI655367:ILW655367 IVE655367:IVS655367 JFA655367:JFO655367 JOW655367:JPK655367 JYS655367:JZG655367 KIO655367:KJC655367 KSK655367:KSY655367 LCG655367:LCU655367 LMC655367:LMQ655367 LVY655367:LWM655367 MFU655367:MGI655367 MPQ655367:MQE655367 MZM655367:NAA655367 NJI655367:NJW655367 NTE655367:NTS655367 ODA655367:ODO655367 OMW655367:ONK655367 OWS655367:OXG655367 PGO655367:PHC655367 PQK655367:PQY655367 QAG655367:QAU655367 QKC655367:QKQ655367 QTY655367:QUM655367 RDU655367:REI655367 RNQ655367:ROE655367 RXM655367:RYA655367 SHI655367:SHW655367 SRE655367:SRS655367 TBA655367:TBO655367 TKW655367:TLK655367 TUS655367:TVG655367 UEO655367:UFC655367 UOK655367:UOY655367 UYG655367:UYU655367 VIC655367:VIQ655367 VRY655367:VSM655367 WBU655367:WCI655367 WLQ655367:WME655367 WVM655367:WWA655367 X720903:AL720903 JA720903:JO720903 SW720903:TK720903 ACS720903:ADG720903 AMO720903:ANC720903 AWK720903:AWY720903 BGG720903:BGU720903 BQC720903:BQQ720903 BZY720903:CAM720903 CJU720903:CKI720903 CTQ720903:CUE720903 DDM720903:DEA720903 DNI720903:DNW720903 DXE720903:DXS720903 EHA720903:EHO720903 EQW720903:ERK720903 FAS720903:FBG720903 FKO720903:FLC720903 FUK720903:FUY720903 GEG720903:GEU720903 GOC720903:GOQ720903 GXY720903:GYM720903 HHU720903:HII720903 HRQ720903:HSE720903 IBM720903:ICA720903 ILI720903:ILW720903 IVE720903:IVS720903 JFA720903:JFO720903 JOW720903:JPK720903 JYS720903:JZG720903 KIO720903:KJC720903 KSK720903:KSY720903 LCG720903:LCU720903 LMC720903:LMQ720903 LVY720903:LWM720903 MFU720903:MGI720903 MPQ720903:MQE720903 MZM720903:NAA720903 NJI720903:NJW720903 NTE720903:NTS720903 ODA720903:ODO720903 OMW720903:ONK720903 OWS720903:OXG720903 PGO720903:PHC720903 PQK720903:PQY720903 QAG720903:QAU720903 QKC720903:QKQ720903 QTY720903:QUM720903 RDU720903:REI720903 RNQ720903:ROE720903 RXM720903:RYA720903 SHI720903:SHW720903 SRE720903:SRS720903 TBA720903:TBO720903 TKW720903:TLK720903 TUS720903:TVG720903 UEO720903:UFC720903 UOK720903:UOY720903 UYG720903:UYU720903 VIC720903:VIQ720903 VRY720903:VSM720903 WBU720903:WCI720903 WLQ720903:WME720903 WVM720903:WWA720903 X786439:AL786439 JA786439:JO786439 SW786439:TK786439 ACS786439:ADG786439 AMO786439:ANC786439 AWK786439:AWY786439 BGG786439:BGU786439 BQC786439:BQQ786439 BZY786439:CAM786439 CJU786439:CKI786439 CTQ786439:CUE786439 DDM786439:DEA786439 DNI786439:DNW786439 DXE786439:DXS786439 EHA786439:EHO786439 EQW786439:ERK786439 FAS786439:FBG786439 FKO786439:FLC786439 FUK786439:FUY786439 GEG786439:GEU786439 GOC786439:GOQ786439 GXY786439:GYM786439 HHU786439:HII786439 HRQ786439:HSE786439 IBM786439:ICA786439 ILI786439:ILW786439 IVE786439:IVS786439 JFA786439:JFO786439 JOW786439:JPK786439 JYS786439:JZG786439 KIO786439:KJC786439 KSK786439:KSY786439 LCG786439:LCU786439 LMC786439:LMQ786439 LVY786439:LWM786439 MFU786439:MGI786439 MPQ786439:MQE786439 MZM786439:NAA786439 NJI786439:NJW786439 NTE786439:NTS786439 ODA786439:ODO786439 OMW786439:ONK786439 OWS786439:OXG786439 PGO786439:PHC786439 PQK786439:PQY786439 QAG786439:QAU786439 QKC786439:QKQ786439 QTY786439:QUM786439 RDU786439:REI786439 RNQ786439:ROE786439 RXM786439:RYA786439 SHI786439:SHW786439 SRE786439:SRS786439 TBA786439:TBO786439 TKW786439:TLK786439 TUS786439:TVG786439 UEO786439:UFC786439 UOK786439:UOY786439 UYG786439:UYU786439 VIC786439:VIQ786439 VRY786439:VSM786439 WBU786439:WCI786439 WLQ786439:WME786439 WVM786439:WWA786439 X851975:AL851975 JA851975:JO851975 SW851975:TK851975 ACS851975:ADG851975 AMO851975:ANC851975 AWK851975:AWY851975 BGG851975:BGU851975 BQC851975:BQQ851975 BZY851975:CAM851975 CJU851975:CKI851975 CTQ851975:CUE851975 DDM851975:DEA851975 DNI851975:DNW851975 DXE851975:DXS851975 EHA851975:EHO851975 EQW851975:ERK851975 FAS851975:FBG851975 FKO851975:FLC851975 FUK851975:FUY851975 GEG851975:GEU851975 GOC851975:GOQ851975 GXY851975:GYM851975 HHU851975:HII851975 HRQ851975:HSE851975 IBM851975:ICA851975 ILI851975:ILW851975 IVE851975:IVS851975 JFA851975:JFO851975 JOW851975:JPK851975 JYS851975:JZG851975 KIO851975:KJC851975 KSK851975:KSY851975 LCG851975:LCU851975 LMC851975:LMQ851975 LVY851975:LWM851975 MFU851975:MGI851975 MPQ851975:MQE851975 MZM851975:NAA851975 NJI851975:NJW851975 NTE851975:NTS851975 ODA851975:ODO851975 OMW851975:ONK851975 OWS851975:OXG851975 PGO851975:PHC851975 PQK851975:PQY851975 QAG851975:QAU851975 QKC851975:QKQ851975 QTY851975:QUM851975 RDU851975:REI851975 RNQ851975:ROE851975 RXM851975:RYA851975 SHI851975:SHW851975 SRE851975:SRS851975 TBA851975:TBO851975 TKW851975:TLK851975 TUS851975:TVG851975 UEO851975:UFC851975 UOK851975:UOY851975 UYG851975:UYU851975 VIC851975:VIQ851975 VRY851975:VSM851975 WBU851975:WCI851975 WLQ851975:WME851975 WVM851975:WWA851975 X917511:AL917511 JA917511:JO917511 SW917511:TK917511 ACS917511:ADG917511 AMO917511:ANC917511 AWK917511:AWY917511 BGG917511:BGU917511 BQC917511:BQQ917511 BZY917511:CAM917511 CJU917511:CKI917511 CTQ917511:CUE917511 DDM917511:DEA917511 DNI917511:DNW917511 DXE917511:DXS917511 EHA917511:EHO917511 EQW917511:ERK917511 FAS917511:FBG917511 FKO917511:FLC917511 FUK917511:FUY917511 GEG917511:GEU917511 GOC917511:GOQ917511 GXY917511:GYM917511 HHU917511:HII917511 HRQ917511:HSE917511 IBM917511:ICA917511 ILI917511:ILW917511 IVE917511:IVS917511 JFA917511:JFO917511 JOW917511:JPK917511 JYS917511:JZG917511 KIO917511:KJC917511 KSK917511:KSY917511 LCG917511:LCU917511 LMC917511:LMQ917511 LVY917511:LWM917511 MFU917511:MGI917511 MPQ917511:MQE917511 MZM917511:NAA917511 NJI917511:NJW917511 NTE917511:NTS917511 ODA917511:ODO917511 OMW917511:ONK917511 OWS917511:OXG917511 PGO917511:PHC917511 PQK917511:PQY917511 QAG917511:QAU917511 QKC917511:QKQ917511 QTY917511:QUM917511 RDU917511:REI917511 RNQ917511:ROE917511 RXM917511:RYA917511 SHI917511:SHW917511 SRE917511:SRS917511 TBA917511:TBO917511 TKW917511:TLK917511 TUS917511:TVG917511 UEO917511:UFC917511 UOK917511:UOY917511 UYG917511:UYU917511 VIC917511:VIQ917511 VRY917511:VSM917511 WBU917511:WCI917511 WLQ917511:WME917511 WVM917511:WWA917511 X983047:AL983047 JA983047:JO983047 SW983047:TK983047 ACS983047:ADG983047 AMO983047:ANC983047 AWK983047:AWY983047 BGG983047:BGU983047 BQC983047:BQQ983047 BZY983047:CAM983047 CJU983047:CKI983047 CTQ983047:CUE983047 DDM983047:DEA983047 DNI983047:DNW983047 DXE983047:DXS983047 EHA983047:EHO983047 EQW983047:ERK983047 FAS983047:FBG983047 FKO983047:FLC983047 FUK983047:FUY983047 GEG983047:GEU983047 GOC983047:GOQ983047 GXY983047:GYM983047 HHU983047:HII983047 HRQ983047:HSE983047 IBM983047:ICA983047 ILI983047:ILW983047 IVE983047:IVS983047 JFA983047:JFO983047 JOW983047:JPK983047 JYS983047:JZG983047 KIO983047:KJC983047 KSK983047:KSY983047 LCG983047:LCU983047 LMC983047:LMQ983047 LVY983047:LWM983047 MFU983047:MGI983047 MPQ983047:MQE983047 MZM983047:NAA983047 NJI983047:NJW983047 NTE983047:NTS983047 ODA983047:ODO983047 OMW983047:ONK983047 OWS983047:OXG983047 PGO983047:PHC983047 PQK983047:PQY983047 QAG983047:QAU983047 QKC983047:QKQ983047 QTY983047:QUM983047 RDU983047:REI983047 RNQ983047:ROE983047 RXM983047:RYA983047 SHI983047:SHW983047 SRE983047:SRS983047 TBA983047:TBO983047 TKW983047:TLK983047 TUS983047:TVG983047 UEO983047:UFC983047 UOK983047:UOY983047 UYG983047:UYU983047 VIC983047:VIQ983047 VRY983047:VSM983047 WBU983047:WCI983047 WLQ983047:WME983047 WVM983047:WWA983047 X65545:AL65545 JA65545:JO65545 SW65545:TK65545 ACS65545:ADG65545 AMO65545:ANC65545 AWK65545:AWY65545 BGG65545:BGU65545 BQC65545:BQQ65545 BZY65545:CAM65545 CJU65545:CKI65545 CTQ65545:CUE65545 DDM65545:DEA65545 DNI65545:DNW65545 DXE65545:DXS65545 EHA65545:EHO65545 EQW65545:ERK65545 FAS65545:FBG65545 FKO65545:FLC65545 FUK65545:FUY65545 GEG65545:GEU65545 GOC65545:GOQ65545 GXY65545:GYM65545 HHU65545:HII65545 HRQ65545:HSE65545 IBM65545:ICA65545 ILI65545:ILW65545 IVE65545:IVS65545 JFA65545:JFO65545 JOW65545:JPK65545 JYS65545:JZG65545 KIO65545:KJC65545 KSK65545:KSY65545 LCG65545:LCU65545 LMC65545:LMQ65545 LVY65545:LWM65545 MFU65545:MGI65545 MPQ65545:MQE65545 MZM65545:NAA65545 NJI65545:NJW65545 NTE65545:NTS65545 ODA65545:ODO65545 OMW65545:ONK65545 OWS65545:OXG65545 PGO65545:PHC65545 PQK65545:PQY65545 QAG65545:QAU65545 QKC65545:QKQ65545 QTY65545:QUM65545 RDU65545:REI65545 RNQ65545:ROE65545 RXM65545:RYA65545 SHI65545:SHW65545 SRE65545:SRS65545 TBA65545:TBO65545 TKW65545:TLK65545 TUS65545:TVG65545 UEO65545:UFC65545 UOK65545:UOY65545 UYG65545:UYU65545 VIC65545:VIQ65545 VRY65545:VSM65545 WBU65545:WCI65545 WLQ65545:WME65545 WVM65545:WWA65545 X131081:AL131081 JA131081:JO131081 SW131081:TK131081 ACS131081:ADG131081 AMO131081:ANC131081 AWK131081:AWY131081 BGG131081:BGU131081 BQC131081:BQQ131081 BZY131081:CAM131081 CJU131081:CKI131081 CTQ131081:CUE131081 DDM131081:DEA131081 DNI131081:DNW131081 DXE131081:DXS131081 EHA131081:EHO131081 EQW131081:ERK131081 FAS131081:FBG131081 FKO131081:FLC131081 FUK131081:FUY131081 GEG131081:GEU131081 GOC131081:GOQ131081 GXY131081:GYM131081 HHU131081:HII131081 HRQ131081:HSE131081 IBM131081:ICA131081 ILI131081:ILW131081 IVE131081:IVS131081 JFA131081:JFO131081 JOW131081:JPK131081 JYS131081:JZG131081 KIO131081:KJC131081 KSK131081:KSY131081 LCG131081:LCU131081 LMC131081:LMQ131081 LVY131081:LWM131081 MFU131081:MGI131081 MPQ131081:MQE131081 MZM131081:NAA131081 NJI131081:NJW131081 NTE131081:NTS131081 ODA131081:ODO131081 OMW131081:ONK131081 OWS131081:OXG131081 PGO131081:PHC131081 PQK131081:PQY131081 QAG131081:QAU131081 QKC131081:QKQ131081 QTY131081:QUM131081 RDU131081:REI131081 RNQ131081:ROE131081 RXM131081:RYA131081 SHI131081:SHW131081 SRE131081:SRS131081 TBA131081:TBO131081 TKW131081:TLK131081 TUS131081:TVG131081 UEO131081:UFC131081 UOK131081:UOY131081 UYG131081:UYU131081 VIC131081:VIQ131081 VRY131081:VSM131081 WBU131081:WCI131081 WLQ131081:WME131081 WVM131081:WWA131081 X196617:AL196617 JA196617:JO196617 SW196617:TK196617 ACS196617:ADG196617 AMO196617:ANC196617 AWK196617:AWY196617 BGG196617:BGU196617 BQC196617:BQQ196617 BZY196617:CAM196617 CJU196617:CKI196617 CTQ196617:CUE196617 DDM196617:DEA196617 DNI196617:DNW196617 DXE196617:DXS196617 EHA196617:EHO196617 EQW196617:ERK196617 FAS196617:FBG196617 FKO196617:FLC196617 FUK196617:FUY196617 GEG196617:GEU196617 GOC196617:GOQ196617 GXY196617:GYM196617 HHU196617:HII196617 HRQ196617:HSE196617 IBM196617:ICA196617 ILI196617:ILW196617 IVE196617:IVS196617 JFA196617:JFO196617 JOW196617:JPK196617 JYS196617:JZG196617 KIO196617:KJC196617 KSK196617:KSY196617 LCG196617:LCU196617 LMC196617:LMQ196617 LVY196617:LWM196617 MFU196617:MGI196617 MPQ196617:MQE196617 MZM196617:NAA196617 NJI196617:NJW196617 NTE196617:NTS196617 ODA196617:ODO196617 OMW196617:ONK196617 OWS196617:OXG196617 PGO196617:PHC196617 PQK196617:PQY196617 QAG196617:QAU196617 QKC196617:QKQ196617 QTY196617:QUM196617 RDU196617:REI196617 RNQ196617:ROE196617 RXM196617:RYA196617 SHI196617:SHW196617 SRE196617:SRS196617 TBA196617:TBO196617 TKW196617:TLK196617 TUS196617:TVG196617 UEO196617:UFC196617 UOK196617:UOY196617 UYG196617:UYU196617 VIC196617:VIQ196617 VRY196617:VSM196617 WBU196617:WCI196617 WLQ196617:WME196617 WVM196617:WWA196617 X262153:AL262153 JA262153:JO262153 SW262153:TK262153 ACS262153:ADG262153 AMO262153:ANC262153 AWK262153:AWY262153 BGG262153:BGU262153 BQC262153:BQQ262153 BZY262153:CAM262153 CJU262153:CKI262153 CTQ262153:CUE262153 DDM262153:DEA262153 DNI262153:DNW262153 DXE262153:DXS262153 EHA262153:EHO262153 EQW262153:ERK262153 FAS262153:FBG262153 FKO262153:FLC262153 FUK262153:FUY262153 GEG262153:GEU262153 GOC262153:GOQ262153 GXY262153:GYM262153 HHU262153:HII262153 HRQ262153:HSE262153 IBM262153:ICA262153 ILI262153:ILW262153 IVE262153:IVS262153 JFA262153:JFO262153 JOW262153:JPK262153 JYS262153:JZG262153 KIO262153:KJC262153 KSK262153:KSY262153 LCG262153:LCU262153 LMC262153:LMQ262153 LVY262153:LWM262153 MFU262153:MGI262153 MPQ262153:MQE262153 MZM262153:NAA262153 NJI262153:NJW262153 NTE262153:NTS262153 ODA262153:ODO262153 OMW262153:ONK262153 OWS262153:OXG262153 PGO262153:PHC262153 PQK262153:PQY262153 QAG262153:QAU262153 QKC262153:QKQ262153 QTY262153:QUM262153 RDU262153:REI262153 RNQ262153:ROE262153 RXM262153:RYA262153 SHI262153:SHW262153 SRE262153:SRS262153 TBA262153:TBO262153 TKW262153:TLK262153 TUS262153:TVG262153 UEO262153:UFC262153 UOK262153:UOY262153 UYG262153:UYU262153 VIC262153:VIQ262153 VRY262153:VSM262153 WBU262153:WCI262153 WLQ262153:WME262153 WVM262153:WWA262153 X327689:AL327689 JA327689:JO327689 SW327689:TK327689 ACS327689:ADG327689 AMO327689:ANC327689 AWK327689:AWY327689 BGG327689:BGU327689 BQC327689:BQQ327689 BZY327689:CAM327689 CJU327689:CKI327689 CTQ327689:CUE327689 DDM327689:DEA327689 DNI327689:DNW327689 DXE327689:DXS327689 EHA327689:EHO327689 EQW327689:ERK327689 FAS327689:FBG327689 FKO327689:FLC327689 FUK327689:FUY327689 GEG327689:GEU327689 GOC327689:GOQ327689 GXY327689:GYM327689 HHU327689:HII327689 HRQ327689:HSE327689 IBM327689:ICA327689 ILI327689:ILW327689 IVE327689:IVS327689 JFA327689:JFO327689 JOW327689:JPK327689 JYS327689:JZG327689 KIO327689:KJC327689 KSK327689:KSY327689 LCG327689:LCU327689 LMC327689:LMQ327689 LVY327689:LWM327689 MFU327689:MGI327689 MPQ327689:MQE327689 MZM327689:NAA327689 NJI327689:NJW327689 NTE327689:NTS327689 ODA327689:ODO327689 OMW327689:ONK327689 OWS327689:OXG327689 PGO327689:PHC327689 PQK327689:PQY327689 QAG327689:QAU327689 QKC327689:QKQ327689 QTY327689:QUM327689 RDU327689:REI327689 RNQ327689:ROE327689 RXM327689:RYA327689 SHI327689:SHW327689 SRE327689:SRS327689 TBA327689:TBO327689 TKW327689:TLK327689 TUS327689:TVG327689 UEO327689:UFC327689 UOK327689:UOY327689 UYG327689:UYU327689 VIC327689:VIQ327689 VRY327689:VSM327689 WBU327689:WCI327689 WLQ327689:WME327689 WVM327689:WWA327689 X393225:AL393225 JA393225:JO393225 SW393225:TK393225 ACS393225:ADG393225 AMO393225:ANC393225 AWK393225:AWY393225 BGG393225:BGU393225 BQC393225:BQQ393225 BZY393225:CAM393225 CJU393225:CKI393225 CTQ393225:CUE393225 DDM393225:DEA393225 DNI393225:DNW393225 DXE393225:DXS393225 EHA393225:EHO393225 EQW393225:ERK393225 FAS393225:FBG393225 FKO393225:FLC393225 FUK393225:FUY393225 GEG393225:GEU393225 GOC393225:GOQ393225 GXY393225:GYM393225 HHU393225:HII393225 HRQ393225:HSE393225 IBM393225:ICA393225 ILI393225:ILW393225 IVE393225:IVS393225 JFA393225:JFO393225 JOW393225:JPK393225 JYS393225:JZG393225 KIO393225:KJC393225 KSK393225:KSY393225 LCG393225:LCU393225 LMC393225:LMQ393225 LVY393225:LWM393225 MFU393225:MGI393225 MPQ393225:MQE393225 MZM393225:NAA393225 NJI393225:NJW393225 NTE393225:NTS393225 ODA393225:ODO393225 OMW393225:ONK393225 OWS393225:OXG393225 PGO393225:PHC393225 PQK393225:PQY393225 QAG393225:QAU393225 QKC393225:QKQ393225 QTY393225:QUM393225 RDU393225:REI393225 RNQ393225:ROE393225 RXM393225:RYA393225 SHI393225:SHW393225 SRE393225:SRS393225 TBA393225:TBO393225 TKW393225:TLK393225 TUS393225:TVG393225 UEO393225:UFC393225 UOK393225:UOY393225 UYG393225:UYU393225 VIC393225:VIQ393225 VRY393225:VSM393225 WBU393225:WCI393225 WLQ393225:WME393225 WVM393225:WWA393225 X458761:AL458761 JA458761:JO458761 SW458761:TK458761 ACS458761:ADG458761 AMO458761:ANC458761 AWK458761:AWY458761 BGG458761:BGU458761 BQC458761:BQQ458761 BZY458761:CAM458761 CJU458761:CKI458761 CTQ458761:CUE458761 DDM458761:DEA458761 DNI458761:DNW458761 DXE458761:DXS458761 EHA458761:EHO458761 EQW458761:ERK458761 FAS458761:FBG458761 FKO458761:FLC458761 FUK458761:FUY458761 GEG458761:GEU458761 GOC458761:GOQ458761 GXY458761:GYM458761 HHU458761:HII458761 HRQ458761:HSE458761 IBM458761:ICA458761 ILI458761:ILW458761 IVE458761:IVS458761 JFA458761:JFO458761 JOW458761:JPK458761 JYS458761:JZG458761 KIO458761:KJC458761 KSK458761:KSY458761 LCG458761:LCU458761 LMC458761:LMQ458761 LVY458761:LWM458761 MFU458761:MGI458761 MPQ458761:MQE458761 MZM458761:NAA458761 NJI458761:NJW458761 NTE458761:NTS458761 ODA458761:ODO458761 OMW458761:ONK458761 OWS458761:OXG458761 PGO458761:PHC458761 PQK458761:PQY458761 QAG458761:QAU458761 QKC458761:QKQ458761 QTY458761:QUM458761 RDU458761:REI458761 RNQ458761:ROE458761 RXM458761:RYA458761 SHI458761:SHW458761 SRE458761:SRS458761 TBA458761:TBO458761 TKW458761:TLK458761 TUS458761:TVG458761 UEO458761:UFC458761 UOK458761:UOY458761 UYG458761:UYU458761 VIC458761:VIQ458761 VRY458761:VSM458761 WBU458761:WCI458761 WLQ458761:WME458761 WVM458761:WWA458761 X524297:AL524297 JA524297:JO524297 SW524297:TK524297 ACS524297:ADG524297 AMO524297:ANC524297 AWK524297:AWY524297 BGG524297:BGU524297 BQC524297:BQQ524297 BZY524297:CAM524297 CJU524297:CKI524297 CTQ524297:CUE524297 DDM524297:DEA524297 DNI524297:DNW524297 DXE524297:DXS524297 EHA524297:EHO524297 EQW524297:ERK524297 FAS524297:FBG524297 FKO524297:FLC524297 FUK524297:FUY524297 GEG524297:GEU524297 GOC524297:GOQ524297 GXY524297:GYM524297 HHU524297:HII524297 HRQ524297:HSE524297 IBM524297:ICA524297 ILI524297:ILW524297 IVE524297:IVS524297 JFA524297:JFO524297 JOW524297:JPK524297 JYS524297:JZG524297 KIO524297:KJC524297 KSK524297:KSY524297 LCG524297:LCU524297 LMC524297:LMQ524297 LVY524297:LWM524297 MFU524297:MGI524297 MPQ524297:MQE524297 MZM524297:NAA524297 NJI524297:NJW524297 NTE524297:NTS524297 ODA524297:ODO524297 OMW524297:ONK524297 OWS524297:OXG524297 PGO524297:PHC524297 PQK524297:PQY524297 QAG524297:QAU524297 QKC524297:QKQ524297 QTY524297:QUM524297 RDU524297:REI524297 RNQ524297:ROE524297 RXM524297:RYA524297 SHI524297:SHW524297 SRE524297:SRS524297 TBA524297:TBO524297 TKW524297:TLK524297 TUS524297:TVG524297 UEO524297:UFC524297 UOK524297:UOY524297 UYG524297:UYU524297 VIC524297:VIQ524297 VRY524297:VSM524297 WBU524297:WCI524297 WLQ524297:WME524297 WVM524297:WWA524297 X589833:AL589833 JA589833:JO589833 SW589833:TK589833 ACS589833:ADG589833 AMO589833:ANC589833 AWK589833:AWY589833 BGG589833:BGU589833 BQC589833:BQQ589833 BZY589833:CAM589833 CJU589833:CKI589833 CTQ589833:CUE589833 DDM589833:DEA589833 DNI589833:DNW589833 DXE589833:DXS589833 EHA589833:EHO589833 EQW589833:ERK589833 FAS589833:FBG589833 FKO589833:FLC589833 FUK589833:FUY589833 GEG589833:GEU589833 GOC589833:GOQ589833 GXY589833:GYM589833 HHU589833:HII589833 HRQ589833:HSE589833 IBM589833:ICA589833 ILI589833:ILW589833 IVE589833:IVS589833 JFA589833:JFO589833 JOW589833:JPK589833 JYS589833:JZG589833 KIO589833:KJC589833 KSK589833:KSY589833 LCG589833:LCU589833 LMC589833:LMQ589833 LVY589833:LWM589833 MFU589833:MGI589833 MPQ589833:MQE589833 MZM589833:NAA589833 NJI589833:NJW589833 NTE589833:NTS589833 ODA589833:ODO589833 OMW589833:ONK589833 OWS589833:OXG589833 PGO589833:PHC589833 PQK589833:PQY589833 QAG589833:QAU589833 QKC589833:QKQ589833 QTY589833:QUM589833 RDU589833:REI589833 RNQ589833:ROE589833 RXM589833:RYA589833 SHI589833:SHW589833 SRE589833:SRS589833 TBA589833:TBO589833 TKW589833:TLK589833 TUS589833:TVG589833 UEO589833:UFC589833 UOK589833:UOY589833 UYG589833:UYU589833 VIC589833:VIQ589833 VRY589833:VSM589833 WBU589833:WCI589833 WLQ589833:WME589833 WVM589833:WWA589833 X655369:AL655369 JA655369:JO655369 SW655369:TK655369 ACS655369:ADG655369 AMO655369:ANC655369 AWK655369:AWY655369 BGG655369:BGU655369 BQC655369:BQQ655369 BZY655369:CAM655369 CJU655369:CKI655369 CTQ655369:CUE655369 DDM655369:DEA655369 DNI655369:DNW655369 DXE655369:DXS655369 EHA655369:EHO655369 EQW655369:ERK655369 FAS655369:FBG655369 FKO655369:FLC655369 FUK655369:FUY655369 GEG655369:GEU655369 GOC655369:GOQ655369 GXY655369:GYM655369 HHU655369:HII655369 HRQ655369:HSE655369 IBM655369:ICA655369 ILI655369:ILW655369 IVE655369:IVS655369 JFA655369:JFO655369 JOW655369:JPK655369 JYS655369:JZG655369 KIO655369:KJC655369 KSK655369:KSY655369 LCG655369:LCU655369 LMC655369:LMQ655369 LVY655369:LWM655369 MFU655369:MGI655369 MPQ655369:MQE655369 MZM655369:NAA655369 NJI655369:NJW655369 NTE655369:NTS655369 ODA655369:ODO655369 OMW655369:ONK655369 OWS655369:OXG655369 PGO655369:PHC655369 PQK655369:PQY655369 QAG655369:QAU655369 QKC655369:QKQ655369 QTY655369:QUM655369 RDU655369:REI655369 RNQ655369:ROE655369 RXM655369:RYA655369 SHI655369:SHW655369 SRE655369:SRS655369 TBA655369:TBO655369 TKW655369:TLK655369 TUS655369:TVG655369 UEO655369:UFC655369 UOK655369:UOY655369 UYG655369:UYU655369 VIC655369:VIQ655369 VRY655369:VSM655369 WBU655369:WCI655369 WLQ655369:WME655369 WVM655369:WWA655369 X720905:AL720905 JA720905:JO720905 SW720905:TK720905 ACS720905:ADG720905 AMO720905:ANC720905 AWK720905:AWY720905 BGG720905:BGU720905 BQC720905:BQQ720905 BZY720905:CAM720905 CJU720905:CKI720905 CTQ720905:CUE720905 DDM720905:DEA720905 DNI720905:DNW720905 DXE720905:DXS720905 EHA720905:EHO720905 EQW720905:ERK720905 FAS720905:FBG720905 FKO720905:FLC720905 FUK720905:FUY720905 GEG720905:GEU720905 GOC720905:GOQ720905 GXY720905:GYM720905 HHU720905:HII720905 HRQ720905:HSE720905 IBM720905:ICA720905 ILI720905:ILW720905 IVE720905:IVS720905 JFA720905:JFO720905 JOW720905:JPK720905 JYS720905:JZG720905 KIO720905:KJC720905 KSK720905:KSY720905 LCG720905:LCU720905 LMC720905:LMQ720905 LVY720905:LWM720905 MFU720905:MGI720905 MPQ720905:MQE720905 MZM720905:NAA720905 NJI720905:NJW720905 NTE720905:NTS720905 ODA720905:ODO720905 OMW720905:ONK720905 OWS720905:OXG720905 PGO720905:PHC720905 PQK720905:PQY720905 QAG720905:QAU720905 QKC720905:QKQ720905 QTY720905:QUM720905 RDU720905:REI720905 RNQ720905:ROE720905 RXM720905:RYA720905 SHI720905:SHW720905 SRE720905:SRS720905 TBA720905:TBO720905 TKW720905:TLK720905 TUS720905:TVG720905 UEO720905:UFC720905 UOK720905:UOY720905 UYG720905:UYU720905 VIC720905:VIQ720905 VRY720905:VSM720905 WBU720905:WCI720905 WLQ720905:WME720905 WVM720905:WWA720905 X786441:AL786441 JA786441:JO786441 SW786441:TK786441 ACS786441:ADG786441 AMO786441:ANC786441 AWK786441:AWY786441 BGG786441:BGU786441 BQC786441:BQQ786441 BZY786441:CAM786441 CJU786441:CKI786441 CTQ786441:CUE786441 DDM786441:DEA786441 DNI786441:DNW786441 DXE786441:DXS786441 EHA786441:EHO786441 EQW786441:ERK786441 FAS786441:FBG786441 FKO786441:FLC786441 FUK786441:FUY786441 GEG786441:GEU786441 GOC786441:GOQ786441 GXY786441:GYM786441 HHU786441:HII786441 HRQ786441:HSE786441 IBM786441:ICA786441 ILI786441:ILW786441 IVE786441:IVS786441 JFA786441:JFO786441 JOW786441:JPK786441 JYS786441:JZG786441 KIO786441:KJC786441 KSK786441:KSY786441 LCG786441:LCU786441 LMC786441:LMQ786441 LVY786441:LWM786441 MFU786441:MGI786441 MPQ786441:MQE786441 MZM786441:NAA786441 NJI786441:NJW786441 NTE786441:NTS786441 ODA786441:ODO786441 OMW786441:ONK786441 OWS786441:OXG786441 PGO786441:PHC786441 PQK786441:PQY786441 QAG786441:QAU786441 QKC786441:QKQ786441 QTY786441:QUM786441 RDU786441:REI786441 RNQ786441:ROE786441 RXM786441:RYA786441 SHI786441:SHW786441 SRE786441:SRS786441 TBA786441:TBO786441 TKW786441:TLK786441 TUS786441:TVG786441 UEO786441:UFC786441 UOK786441:UOY786441 UYG786441:UYU786441 VIC786441:VIQ786441 VRY786441:VSM786441 WBU786441:WCI786441 WLQ786441:WME786441 WVM786441:WWA786441 X851977:AL851977 JA851977:JO851977 SW851977:TK851977 ACS851977:ADG851977 AMO851977:ANC851977 AWK851977:AWY851977 BGG851977:BGU851977 BQC851977:BQQ851977 BZY851977:CAM851977 CJU851977:CKI851977 CTQ851977:CUE851977 DDM851977:DEA851977 DNI851977:DNW851977 DXE851977:DXS851977 EHA851977:EHO851977 EQW851977:ERK851977 FAS851977:FBG851977 FKO851977:FLC851977 FUK851977:FUY851977 GEG851977:GEU851977 GOC851977:GOQ851977 GXY851977:GYM851977 HHU851977:HII851977 HRQ851977:HSE851977 IBM851977:ICA851977 ILI851977:ILW851977 IVE851977:IVS851977 JFA851977:JFO851977 JOW851977:JPK851977 JYS851977:JZG851977 KIO851977:KJC851977 KSK851977:KSY851977 LCG851977:LCU851977 LMC851977:LMQ851977 LVY851977:LWM851977 MFU851977:MGI851977 MPQ851977:MQE851977 MZM851977:NAA851977 NJI851977:NJW851977 NTE851977:NTS851977 ODA851977:ODO851977 OMW851977:ONK851977 OWS851977:OXG851977 PGO851977:PHC851977 PQK851977:PQY851977 QAG851977:QAU851977 QKC851977:QKQ851977 QTY851977:QUM851977 RDU851977:REI851977 RNQ851977:ROE851977 RXM851977:RYA851977 SHI851977:SHW851977 SRE851977:SRS851977 TBA851977:TBO851977 TKW851977:TLK851977 TUS851977:TVG851977 UEO851977:UFC851977 UOK851977:UOY851977 UYG851977:UYU851977 VIC851977:VIQ851977 VRY851977:VSM851977 WBU851977:WCI851977 WLQ851977:WME851977 WVM851977:WWA851977 X917513:AL917513 JA917513:JO917513 SW917513:TK917513 ACS917513:ADG917513 AMO917513:ANC917513 AWK917513:AWY917513 BGG917513:BGU917513 BQC917513:BQQ917513 BZY917513:CAM917513 CJU917513:CKI917513 CTQ917513:CUE917513 DDM917513:DEA917513 DNI917513:DNW917513 DXE917513:DXS917513 EHA917513:EHO917513 EQW917513:ERK917513 FAS917513:FBG917513 FKO917513:FLC917513 FUK917513:FUY917513 GEG917513:GEU917513 GOC917513:GOQ917513 GXY917513:GYM917513 HHU917513:HII917513 HRQ917513:HSE917513 IBM917513:ICA917513 ILI917513:ILW917513 IVE917513:IVS917513 JFA917513:JFO917513 JOW917513:JPK917513 JYS917513:JZG917513 KIO917513:KJC917513 KSK917513:KSY917513 LCG917513:LCU917513 LMC917513:LMQ917513 LVY917513:LWM917513 MFU917513:MGI917513 MPQ917513:MQE917513 MZM917513:NAA917513 NJI917513:NJW917513 NTE917513:NTS917513 ODA917513:ODO917513 OMW917513:ONK917513 OWS917513:OXG917513 PGO917513:PHC917513 PQK917513:PQY917513 QAG917513:QAU917513 QKC917513:QKQ917513 QTY917513:QUM917513 RDU917513:REI917513 RNQ917513:ROE917513 RXM917513:RYA917513 SHI917513:SHW917513 SRE917513:SRS917513 TBA917513:TBO917513 TKW917513:TLK917513 TUS917513:TVG917513 UEO917513:UFC917513 UOK917513:UOY917513 UYG917513:UYU917513 VIC917513:VIQ917513 VRY917513:VSM917513 WBU917513:WCI917513 WLQ917513:WME917513 WVM917513:WWA917513 X983049:AL983049 JA983049:JO983049 SW983049:TK983049 ACS983049:ADG983049 AMO983049:ANC983049 AWK983049:AWY983049 BGG983049:BGU983049 BQC983049:BQQ983049 BZY983049:CAM983049 CJU983049:CKI983049 CTQ983049:CUE983049 DDM983049:DEA983049 DNI983049:DNW983049 DXE983049:DXS983049 EHA983049:EHO983049 EQW983049:ERK983049 FAS983049:FBG983049 FKO983049:FLC983049 FUK983049:FUY983049 GEG983049:GEU983049 GOC983049:GOQ983049 GXY983049:GYM983049 HHU983049:HII983049 HRQ983049:HSE983049 IBM983049:ICA983049 ILI983049:ILW983049 IVE983049:IVS983049 JFA983049:JFO983049 JOW983049:JPK983049 JYS983049:JZG983049 KIO983049:KJC983049 KSK983049:KSY983049 LCG983049:LCU983049 LMC983049:LMQ983049 LVY983049:LWM983049 MFU983049:MGI983049 MPQ983049:MQE983049 MZM983049:NAA983049 NJI983049:NJW983049 NTE983049:NTS983049 ODA983049:ODO983049 OMW983049:ONK983049 OWS983049:OXG983049 PGO983049:PHC983049 PQK983049:PQY983049 QAG983049:QAU983049 QKC983049:QKQ983049 QTY983049:QUM983049 RDU983049:REI983049 T40 T43 O43 T34 O34 O40 O37 T37 J34:M45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4E097-B09A-440C-8E13-B0190C3398A1}">
  <sheetPr codeName="Sheet7">
    <tabColor rgb="FFFF0000"/>
  </sheetPr>
  <dimension ref="A1:I104"/>
  <sheetViews>
    <sheetView topLeftCell="A73" zoomScale="85" zoomScaleNormal="85" workbookViewId="0">
      <selection activeCell="AA31" sqref="AA31:AA32"/>
    </sheetView>
  </sheetViews>
  <sheetFormatPr defaultRowHeight="13.5"/>
  <cols>
    <col min="1" max="1" width="3.5" bestFit="1" customWidth="1"/>
    <col min="2" max="2" width="5.25" bestFit="1" customWidth="1"/>
    <col min="3" max="3" width="7.375" bestFit="1" customWidth="1"/>
    <col min="4" max="4" width="23.75" bestFit="1" customWidth="1"/>
    <col min="5" max="5" width="37.75" bestFit="1" customWidth="1"/>
    <col min="6" max="6" width="24.75" bestFit="1" customWidth="1"/>
    <col min="7" max="7" width="26.25" bestFit="1" customWidth="1"/>
    <col min="8" max="8" width="28.625" bestFit="1" customWidth="1"/>
    <col min="9" max="9" width="26.25" bestFit="1" customWidth="1"/>
  </cols>
  <sheetData>
    <row r="1" spans="1:9">
      <c r="A1">
        <v>1</v>
      </c>
      <c r="E1" s="226">
        <f>宿泊者名簿!$W$10</f>
        <v>43069</v>
      </c>
      <c r="F1" s="226">
        <f>E1+宿泊者名簿!M9</f>
        <v>43069</v>
      </c>
      <c r="G1" s="226" t="str">
        <f>IF(宿泊者名簿!$M$9&gt;1,$E$1+1,"")</f>
        <v/>
      </c>
      <c r="H1" s="226" t="str">
        <f>IF(宿泊者名簿!$M$9&gt;2,$E$1+2,"")</f>
        <v/>
      </c>
      <c r="I1" s="226" t="str">
        <f>IF(宿泊者名簿!$M$9&gt;3,$E$1+3,"")</f>
        <v/>
      </c>
    </row>
    <row r="2" spans="1:9">
      <c r="A2">
        <v>2</v>
      </c>
      <c r="E2" t="str">
        <f>活動申込!A5</f>
        <v>初日</v>
      </c>
      <c r="F2" t="str">
        <f>活動申込!P5</f>
        <v>最終日</v>
      </c>
      <c r="G2" t="str">
        <f>活動申込!AE5</f>
        <v>中日①</v>
      </c>
      <c r="H2" t="str">
        <f>活動申込!AT5</f>
        <v>中日②</v>
      </c>
      <c r="I2" t="str">
        <f>活動申込!BI5</f>
        <v>中日③</v>
      </c>
    </row>
    <row r="3" spans="1:9">
      <c r="A3">
        <v>3</v>
      </c>
      <c r="D3" t="s">
        <v>311</v>
      </c>
      <c r="E3">
        <f>宿泊者名簿!A7</f>
        <v>0</v>
      </c>
      <c r="F3">
        <f>$E$3</f>
        <v>0</v>
      </c>
      <c r="G3">
        <f>$E$3</f>
        <v>0</v>
      </c>
      <c r="H3">
        <f>$E$3</f>
        <v>0</v>
      </c>
      <c r="I3">
        <f>$E$3</f>
        <v>0</v>
      </c>
    </row>
    <row r="4" spans="1:9">
      <c r="A4">
        <v>4</v>
      </c>
      <c r="D4" t="s">
        <v>312</v>
      </c>
      <c r="E4">
        <f>宿泊者名簿!B16</f>
        <v>0</v>
      </c>
      <c r="F4">
        <f>$E$4</f>
        <v>0</v>
      </c>
      <c r="G4">
        <f>$E$4</f>
        <v>0</v>
      </c>
      <c r="H4">
        <f>$E$4</f>
        <v>0</v>
      </c>
      <c r="I4">
        <f>$E$4</f>
        <v>0</v>
      </c>
    </row>
    <row r="5" spans="1:9">
      <c r="A5">
        <v>5</v>
      </c>
      <c r="B5" s="907" t="s">
        <v>306</v>
      </c>
      <c r="C5" s="866" t="s">
        <v>300</v>
      </c>
      <c r="D5" s="216" t="s">
        <v>301</v>
      </c>
      <c r="E5" s="217" t="str">
        <f>CONCATENATE("朝食（食堂）",活動申込!$F$7,活動申込!$G$7,活動申込!$H$7,活動申込!$K$7)</f>
        <v>朝食（食堂）</v>
      </c>
      <c r="F5" s="217" t="str">
        <f>CONCATENATE("朝食（食堂）",活動申込!$U$7,活動申込!$V$7,活動申込!$W$7,活動申込!$Z$7)</f>
        <v>朝食（食堂）～テーブル</v>
      </c>
      <c r="G5" s="217" t="str">
        <f>CONCATENATE("朝食（食堂）",活動申込!$AJ$7,活動申込!$AK$7,活動申込!$AL$7,活動申込!$AO$7)</f>
        <v>朝食（食堂）～テーブル</v>
      </c>
      <c r="H5" s="217" t="str">
        <f>CONCATENATE("朝食（食堂）",活動申込!$AY$7,活動申込!$AZ$7,活動申込!$BA$7,活動申込!$BD$7)</f>
        <v>朝食（食堂）～テーブル</v>
      </c>
      <c r="I5" s="217" t="str">
        <f>CONCATENATE("朝食（食堂）",活動申込!$BN$7,活動申込!$BO$7,活動申込!$BP$7,活動申込!$BS$7)</f>
        <v>朝食（食堂）～テーブル</v>
      </c>
    </row>
    <row r="6" spans="1:9">
      <c r="A6">
        <v>6</v>
      </c>
      <c r="B6" s="907"/>
      <c r="C6" s="866"/>
      <c r="D6" s="216" t="s">
        <v>302</v>
      </c>
      <c r="E6" s="217" t="str">
        <f>CONCATENATE("昼食（食堂）",活動申込!$F$8,活動申込!$G$8,活動申込!$H$8,活動申込!$K$8)</f>
        <v>昼食（食堂）～テーブル</v>
      </c>
      <c r="F6" s="217" t="str">
        <f>CONCATENATE("昼食（食堂）",活動申込!$U$8,活動申込!$V$8,活動申込!$W$8,活動申込!$Z$8)</f>
        <v>昼食（食堂）～テーブル</v>
      </c>
      <c r="G6" s="217" t="str">
        <f>CONCATENATE("昼食（食堂）",活動申込!$AJ$8,活動申込!$AK$8,活動申込!$AL$8,活動申込!$AO$8)</f>
        <v>昼食（食堂）～テーブル</v>
      </c>
      <c r="H6" s="217" t="str">
        <f>CONCATENATE("昼食（食堂）",活動申込!$AY$8,活動申込!$AZ$8,活動申込!$BA$8,活動申込!$BD$8)</f>
        <v>昼食（食堂）～テーブル</v>
      </c>
      <c r="I6" s="217" t="str">
        <f>CONCATENATE("昼食（食堂）",活動申込!$BN$8,活動申込!$BO$8,活動申込!$BP$8,活動申込!$BS$8)</f>
        <v>昼食（食堂）～テーブル</v>
      </c>
    </row>
    <row r="7" spans="1:9">
      <c r="A7">
        <v>7</v>
      </c>
      <c r="B7" s="907"/>
      <c r="C7" s="866"/>
      <c r="D7" s="216" t="s">
        <v>303</v>
      </c>
      <c r="E7" s="217" t="str">
        <f>CONCATENATE("夕食（食堂）",活動申込!$F$9,活動申込!$G$9,活動申込!$H$9,活動申込!$K$9)</f>
        <v>夕食（食堂）～テーブル</v>
      </c>
      <c r="F7" s="217" t="str">
        <f>CONCATENATE("夕食（食堂）",活動申込!$U$9,活動申込!$V$9,活動申込!$W$9,活動申込!$Z$9)</f>
        <v>夕食（食堂）～テーブル</v>
      </c>
      <c r="G7" s="217" t="str">
        <f>CONCATENATE("夕食（食堂）",活動申込!$AJ$9,活動申込!$AK$9,活動申込!$AL$9,活動申込!$AO$9)</f>
        <v>夕食（食堂）～テーブル</v>
      </c>
      <c r="H7" s="217" t="str">
        <f>CONCATENATE("夕食（食堂）",活動申込!$AY$9,活動申込!$AZ$9,活動申込!$BA$9,活動申込!$BD$9)</f>
        <v>夕食（食堂）～テーブル</v>
      </c>
      <c r="I7" s="217" t="str">
        <f>CONCATENATE("夕食（食堂）",活動申込!$BN$9,活動申込!$BO$9,活動申込!$BP$9,活動申込!$BS$9)</f>
        <v>夕食（食堂）～テーブル</v>
      </c>
    </row>
    <row r="8" spans="1:9">
      <c r="A8">
        <v>8</v>
      </c>
      <c r="B8" s="907"/>
      <c r="C8" s="866"/>
      <c r="D8" s="216" t="s">
        <v>378</v>
      </c>
      <c r="E8" s="217" t="str">
        <f>"補食 "&amp;活動申込!$C$10</f>
        <v xml:space="preserve">補食 </v>
      </c>
      <c r="F8" s="217" t="str">
        <f>"補食 "&amp;活動申込!$R$10</f>
        <v xml:space="preserve">補食 </v>
      </c>
      <c r="G8" s="217" t="str">
        <f>"補食 "&amp;活動申込!$AG$10</f>
        <v xml:space="preserve">補食 </v>
      </c>
      <c r="H8" s="217" t="str">
        <f>"補食 "&amp;活動申込!$AV$10</f>
        <v xml:space="preserve">補食 </v>
      </c>
      <c r="I8" s="217" t="str">
        <f>"補食 "&amp;活動申込!$BK$10</f>
        <v xml:space="preserve">補食 </v>
      </c>
    </row>
    <row r="9" spans="1:9">
      <c r="A9">
        <v>9</v>
      </c>
      <c r="B9" s="907"/>
      <c r="C9" s="23"/>
      <c r="D9" s="216"/>
      <c r="E9" s="217" t="str">
        <f>"飲料 "&amp;活動申込!$C$11</f>
        <v xml:space="preserve">飲料 </v>
      </c>
      <c r="F9" s="217" t="str">
        <f>"飲料 "&amp;活動申込!$R$11</f>
        <v xml:space="preserve">飲料 </v>
      </c>
      <c r="G9" s="217" t="str">
        <f>"飲料 "&amp;活動申込!$AG$11</f>
        <v xml:space="preserve">飲料 </v>
      </c>
      <c r="H9" s="217" t="str">
        <f>"飲料 "&amp;活動申込!$AV$11</f>
        <v xml:space="preserve">飲料 </v>
      </c>
      <c r="I9" s="217" t="str">
        <f>"飲料 "&amp;活動申込!$BK$11</f>
        <v xml:space="preserve">飲料 </v>
      </c>
    </row>
    <row r="10" spans="1:9">
      <c r="A10">
        <v>10</v>
      </c>
      <c r="B10" s="907"/>
      <c r="C10" s="23" t="s">
        <v>298</v>
      </c>
      <c r="D10" s="216" t="s">
        <v>263</v>
      </c>
      <c r="E10" s="1" t="str">
        <f>活動申込!J12&amp;" "&amp;活動申込!J13</f>
        <v xml:space="preserve"> </v>
      </c>
      <c r="F10" s="229"/>
      <c r="G10" s="229"/>
      <c r="H10" s="229"/>
      <c r="I10" s="229"/>
    </row>
    <row r="11" spans="1:9">
      <c r="A11">
        <v>11</v>
      </c>
      <c r="B11" s="907"/>
      <c r="C11" s="866" t="s">
        <v>114</v>
      </c>
      <c r="D11" s="216" t="s">
        <v>62</v>
      </c>
      <c r="E11" s="217" t="str">
        <f>CONCATENATE("入所","　　荷物置き場：",IF(活動申込!J15="","必要なし",活動申込!J15))</f>
        <v>入所　　荷物置き場：必要なし</v>
      </c>
      <c r="F11" s="229"/>
      <c r="G11" s="229"/>
      <c r="H11" s="229"/>
      <c r="I11" s="229"/>
    </row>
    <row r="12" spans="1:9">
      <c r="A12">
        <v>12</v>
      </c>
      <c r="B12" s="907"/>
      <c r="C12" s="866"/>
      <c r="D12" s="216" t="s">
        <v>0</v>
      </c>
      <c r="E12" s="224" t="str">
        <f>"入所式 : "&amp;IF(活動申込!$D$15="","なし",活動申込!$D$15)&amp;"　　入室"</f>
        <v>入所式 : なし　　入室</v>
      </c>
      <c r="F12" s="229"/>
      <c r="G12" s="229"/>
      <c r="H12" s="229"/>
      <c r="I12" s="229"/>
    </row>
    <row r="13" spans="1:9" ht="27">
      <c r="A13">
        <v>13</v>
      </c>
      <c r="B13" s="907"/>
      <c r="C13" s="866"/>
      <c r="D13" s="222" t="s">
        <v>309</v>
      </c>
      <c r="E13" s="217" t="str">
        <f>IF(活動申込!D13="","","バス"&amp;活動申込!D13&amp;"台 "&amp;TEXT(活動申込!C13,"h:mm"&amp;"着予定 "))&amp;IF(活動申込!D14="","","乗用車"&amp;活動申込!D14&amp;"台 "&amp;TEXT(活動申込!C14,"h:mm"&amp;"着予定"))</f>
        <v/>
      </c>
      <c r="F13" s="229"/>
      <c r="G13" s="229"/>
      <c r="H13" s="229"/>
      <c r="I13" s="229"/>
    </row>
    <row r="14" spans="1:9">
      <c r="A14">
        <v>14</v>
      </c>
      <c r="B14" s="907"/>
      <c r="C14" s="866" t="s">
        <v>115</v>
      </c>
      <c r="D14" s="216" t="s">
        <v>73</v>
      </c>
      <c r="E14" s="229"/>
      <c r="F14" s="1" t="s">
        <v>314</v>
      </c>
      <c r="G14" s="229"/>
      <c r="H14" s="229"/>
      <c r="I14" s="229"/>
    </row>
    <row r="15" spans="1:9">
      <c r="A15">
        <v>15</v>
      </c>
      <c r="B15" s="907"/>
      <c r="C15" s="866"/>
      <c r="D15" s="228" t="s">
        <v>313</v>
      </c>
      <c r="E15" s="229"/>
      <c r="F15" s="230" t="str">
        <f>CONCATENATE("退所","　荷物置き場："," ",IF(活動申込!Y15="","必要なし",活動申込!Y15))&amp;IF(活動申込!S13="","","  バス"&amp;活動申込!S13&amp;活動申込!T13)&amp;IF(活動申込!S14="","","  乗用車"&amp;活動申込!S14&amp;活動申込!T14)</f>
        <v>退所　荷物置き場： 必要なし</v>
      </c>
      <c r="G15" s="229"/>
      <c r="H15" s="229"/>
      <c r="I15" s="229"/>
    </row>
    <row r="16" spans="1:9">
      <c r="A16">
        <v>16</v>
      </c>
      <c r="B16" s="907"/>
      <c r="C16" s="866"/>
      <c r="D16" s="216" t="s">
        <v>1</v>
      </c>
      <c r="E16" s="229"/>
      <c r="F16" s="1" t="str">
        <f>"退所式 : "&amp;IF(活動申込!$S$15="","なし",活動申込!$S$15)</f>
        <v>退所式 : なし</v>
      </c>
      <c r="G16" s="229"/>
      <c r="H16" s="229"/>
      <c r="I16" s="229"/>
    </row>
    <row r="17" spans="1:9">
      <c r="A17">
        <v>17</v>
      </c>
      <c r="B17" s="907"/>
      <c r="C17" s="23" t="s">
        <v>299</v>
      </c>
      <c r="D17" s="216" t="s">
        <v>315</v>
      </c>
      <c r="E17" s="229"/>
      <c r="F17" s="1" t="str">
        <f>IF(活動申込!Y12="","",活動申込!Y12&amp;" "&amp;活動申込!Y13)</f>
        <v/>
      </c>
      <c r="G17" s="229"/>
      <c r="H17" s="229"/>
      <c r="I17" s="229"/>
    </row>
    <row r="18" spans="1:9">
      <c r="A18">
        <v>18</v>
      </c>
      <c r="B18" s="907"/>
      <c r="C18" s="23" t="s">
        <v>112</v>
      </c>
      <c r="D18" s="216" t="s">
        <v>61</v>
      </c>
      <c r="E18" s="1" t="str">
        <f>$D$18&amp;" "&amp;活動申込!$F$16&amp;" "&amp;活動申込!$J$16</f>
        <v xml:space="preserve">集会・会議  </v>
      </c>
      <c r="F18" s="1" t="str">
        <f>D18&amp;" "&amp;活動申込!$U$16&amp;" "&amp;活動申込!$Y$16</f>
        <v xml:space="preserve">集会・会議  </v>
      </c>
      <c r="G18" s="1" t="str">
        <f>$D$18&amp;" "&amp;活動申込!$AJ$16&amp;" "&amp;活動申込!$AN$16</f>
        <v xml:space="preserve">集会・会議  </v>
      </c>
      <c r="H18" s="1" t="str">
        <f>$D$18&amp;" "&amp;活動申込!$AY$16&amp;" "&amp;活動申込!$BC$16</f>
        <v xml:space="preserve">集会・会議  </v>
      </c>
      <c r="I18" s="1" t="str">
        <f>$D$18&amp;" "&amp;活動申込!$BN$16&amp;" "&amp;活動申込!$BR$16</f>
        <v xml:space="preserve">集会・会議  </v>
      </c>
    </row>
    <row r="19" spans="1:9">
      <c r="A19">
        <v>19</v>
      </c>
      <c r="B19" s="907"/>
      <c r="C19" s="227" t="s">
        <v>55</v>
      </c>
      <c r="D19" s="216" t="s">
        <v>310</v>
      </c>
      <c r="E19" s="217" t="str">
        <f>"入浴　"&amp;IF(OR(活動申込!$F$18=TRUE,活動申込!$F$19=TRUE),"かたくり","")&amp;IF(OR(活動申込!$G$18=TRUE,活動申込!$G$19=TRUE)," あじさい","")&amp;IF(OR(活動申込!$J$18=TRUE,活動申込!$J$19=TRUE)," やまゆり","")&amp;IF(OR(活動申込!$M$18=TRUE,活動申込!$M$19=TRUE)," はぎ","")</f>
        <v>入浴　</v>
      </c>
      <c r="F19" s="229"/>
      <c r="G19" s="1" t="str">
        <f>"入浴　"&amp;IF(OR(活動申込!$AJ$18=TRUE,活動申込!$AJ$19=TRUE),"かたくり","")&amp;IF(OR(活動申込!$AK$18=TRUE,活動申込!$AK$19=TRUE)," あじさい","")&amp;IF(OR(活動申込!$AN$18=TRUE,活動申込!$AN$19=TRUE)," やまゆり","")&amp;IF(OR(活動申込!$AQ$18=TRUE,活動申込!$AQ$19=TRUE)," はぎ","")</f>
        <v>入浴　</v>
      </c>
      <c r="H19" s="1" t="str">
        <f>"入浴　"&amp;IF(OR(活動申込!$AY$18=TRUE,活動申込!$AY$19=TRUE),"かたくり","")&amp;IF(OR(活動申込!$AZ$18=TRUE,活動申込!$AZ$19=TRUE)," あじさい","")&amp;IF(OR(活動申込!$BC$18=TRUE,活動申込!$BC$19=TRUE)," やまゆり","")&amp;IF(OR(活動申込!$BF$18=TRUE,活動申込!$BF$19=TRUE)," はぎ","")</f>
        <v>入浴　</v>
      </c>
      <c r="I19" s="1" t="str">
        <f>"入浴　"&amp;IF(OR(活動申込!$BN$18=TRUE,活動申込!$BN$19=TRUE),"かたくり","")&amp;IF(OR(活動申込!$BO$18=TRUE,活動申込!$BO$19=TRUE)," あじさい","")&amp;IF(OR(活動申込!$BR$18=TRUE,活動申込!$BR$19=TRUE)," やまゆり","")&amp;IF(OR(活動申込!$BU$18=TRUE,活動申込!$BU$19=TRUE)," はぎ","")</f>
        <v>入浴　</v>
      </c>
    </row>
    <row r="20" spans="1:9">
      <c r="A20">
        <v>20</v>
      </c>
      <c r="B20" s="907"/>
      <c r="C20" s="866" t="s">
        <v>305</v>
      </c>
      <c r="D20" s="216" t="s">
        <v>72</v>
      </c>
      <c r="E20" s="239"/>
      <c r="F20" s="230" t="s">
        <v>72</v>
      </c>
      <c r="G20" s="230" t="s">
        <v>72</v>
      </c>
      <c r="H20" s="230" t="s">
        <v>72</v>
      </c>
      <c r="I20" s="230" t="s">
        <v>72</v>
      </c>
    </row>
    <row r="21" spans="1:9">
      <c r="A21">
        <v>21</v>
      </c>
      <c r="B21" s="907"/>
      <c r="C21" s="866"/>
      <c r="D21" s="216" t="s">
        <v>71</v>
      </c>
      <c r="E21" s="230" t="s">
        <v>71</v>
      </c>
      <c r="F21" s="239"/>
      <c r="G21" s="230" t="s">
        <v>71</v>
      </c>
      <c r="H21" s="230" t="s">
        <v>71</v>
      </c>
      <c r="I21" s="230" t="s">
        <v>71</v>
      </c>
    </row>
    <row r="22" spans="1:9">
      <c r="A22">
        <v>22</v>
      </c>
      <c r="B22" s="907"/>
      <c r="C22" s="866" t="s">
        <v>291</v>
      </c>
      <c r="D22" s="216" t="s">
        <v>293</v>
      </c>
      <c r="E22" s="217" t="str">
        <f>IF(活動申込!$C$20=0,"",$D$22&amp;"づくり"&amp;活動申込!$D$20&amp;"セット 炊事場"&amp;" "&amp;活動申込!$G$20)</f>
        <v/>
      </c>
      <c r="F22" s="217" t="str">
        <f>IF(活動申込!$R$20=0,"",$D$22&amp;"づくり"&amp;活動申込!$S$20&amp;"セット "&amp;" "&amp;活動申込!$V$20)</f>
        <v xml:space="preserve">カレーづくりセット  </v>
      </c>
      <c r="G22" s="217" t="str">
        <f>IF(活動申込!$AG$20=0,"",$D$22&amp;"づくり"&amp;活動申込!$AH$20&amp;"セット "&amp;" "&amp;活動申込!$AK$20)</f>
        <v xml:space="preserve">カレーづくりセット  </v>
      </c>
      <c r="H22" s="217" t="str">
        <f>IF(活動申込!$AV$20=0,"",$D$22&amp;"づくり"&amp;活動申込!$AW$20&amp;"セット "&amp;" "&amp;活動申込!$AZ$20)</f>
        <v xml:space="preserve">カレーづくりセット  </v>
      </c>
      <c r="I22" s="217" t="str">
        <f>IF(活動申込!$BK$20=0,"",$D$22&amp;"づくり"&amp;活動申込!$BL$20&amp;"セット "&amp;" "&amp;活動申込!$BO$20)</f>
        <v xml:space="preserve">カレーづくりセット  </v>
      </c>
    </row>
    <row r="23" spans="1:9">
      <c r="A23">
        <v>23</v>
      </c>
      <c r="B23" s="907"/>
      <c r="C23" s="866"/>
      <c r="D23" s="216" t="s">
        <v>369</v>
      </c>
      <c r="E23" s="217" t="str">
        <f>IF(活動申込!$C$21=0,"",$D$23&amp;"づくり"&amp;活動申込!$D$21&amp;"セット 炊事場"&amp;" "&amp;活動申込!$G$21)</f>
        <v/>
      </c>
      <c r="F23" s="217" t="str">
        <f>IF(活動申込!$R$21=0,"",$D$23&amp;"づくり"&amp;活動申込!$S$21&amp;"セット "&amp;" "&amp;活動申込!$V$21)</f>
        <v xml:space="preserve">ピザづくりセット  </v>
      </c>
      <c r="G23" s="217" t="str">
        <f>IF(活動申込!$AG$21=0,"",$D$23&amp;"づくり"&amp;活動申込!$AH$21&amp;"セット "&amp;" "&amp;活動申込!$AK$21)</f>
        <v xml:space="preserve">ピザづくりセット  </v>
      </c>
      <c r="H23" s="217" t="str">
        <f>IF(活動申込!$AV$21=0,"",$D$23&amp;"づくり"&amp;活動申込!$AW$21&amp;"セット "&amp;" "&amp;活動申込!$AZ$21)</f>
        <v xml:space="preserve">ピザづくりセット  </v>
      </c>
      <c r="I23" s="217" t="str">
        <f>IF(活動申込!$BK$21=0,"",$D$23&amp;"づくり"&amp;活動申込!$BL$21&amp;"セット "&amp;" "&amp;活動申込!$BO$21)</f>
        <v xml:space="preserve">ピザづくりセット  </v>
      </c>
    </row>
    <row r="24" spans="1:9">
      <c r="A24">
        <v>24</v>
      </c>
      <c r="B24" s="907"/>
      <c r="C24" s="866"/>
      <c r="D24" s="216" t="s">
        <v>292</v>
      </c>
      <c r="E24" s="217" t="str">
        <f>IF(活動申込!$C$22=0,"",$D$24&amp;"づくり"&amp;活動申込!$D$22&amp;"セット 炊事場"&amp;" "&amp;活動申込!$G$22)</f>
        <v/>
      </c>
      <c r="F24" s="217" t="str">
        <f>IF(活動申込!$R$22=0,"",$D$24&amp;"づくり"&amp;活動申込!$S$22&amp;"セット "&amp;" "&amp;活動申込!$V$22)</f>
        <v xml:space="preserve">まんじゅうづくりセット  </v>
      </c>
      <c r="G24" s="217" t="str">
        <f>IF(活動申込!$AG$22=0,"",$D$24&amp;"づくり"&amp;活動申込!$AH$22&amp;"セット "&amp;" "&amp;活動申込!$AK$22)</f>
        <v xml:space="preserve">まんじゅうづくりセット  </v>
      </c>
      <c r="H24" s="217" t="str">
        <f>IF(活動申込!$AV$22=0,"",$D$24&amp;"づくり"&amp;活動申込!$AW$22&amp;"セット "&amp;" "&amp;活動申込!$AZ$22)</f>
        <v xml:space="preserve">まんじゅうづくりセット  </v>
      </c>
      <c r="I24" s="217" t="str">
        <f>IF(活動申込!$BK$22=0,"",$D$24&amp;"づくり"&amp;活動申込!$BL$22&amp;"セット "&amp;" "&amp;活動申込!$BO$22)</f>
        <v xml:space="preserve">まんじゅうづくりセット  </v>
      </c>
    </row>
    <row r="25" spans="1:9">
      <c r="A25">
        <v>25</v>
      </c>
      <c r="B25" s="907"/>
      <c r="C25" s="866"/>
      <c r="D25" s="216" t="s">
        <v>294</v>
      </c>
      <c r="E25" s="217" t="str">
        <f>IF(活動申込!$C$23=0,"",$D$25&amp;"づくり"&amp;活動申込!$D$23&amp;"セット"&amp;" "&amp;活動申込!$G$23)</f>
        <v/>
      </c>
      <c r="F25" s="217" t="str">
        <f>IF(活動申込!$R$23=0,"",$D$25&amp;"づくり"&amp;活動申込!$S$23&amp;"セット "&amp;" "&amp;活動申込!$V$23)</f>
        <v xml:space="preserve">うどんづくりセット  </v>
      </c>
      <c r="G25" s="217" t="str">
        <f>IF(活動申込!$AG$23=0,"",$D$25&amp;"づくり"&amp;活動申込!$AH$23&amp;"セット "&amp;" "&amp;活動申込!$AK$23)</f>
        <v xml:space="preserve">うどんづくりセット  </v>
      </c>
      <c r="H25" s="217" t="str">
        <f>IF(活動申込!$AV$23=0,"",$D$25&amp;"づくり"&amp;活動申込!$AW$23&amp;"セット "&amp;" "&amp;活動申込!$AZ$23)</f>
        <v xml:space="preserve">うどんづくりセット  </v>
      </c>
      <c r="I25" s="217" t="str">
        <f>IF(活動申込!$BK$23=0,"",$D$25&amp;"づくり"&amp;活動申込!$BL$23&amp;"セット "&amp;" "&amp;活動申込!$BO$23)</f>
        <v xml:space="preserve">うどんづくりセット  </v>
      </c>
    </row>
    <row r="26" spans="1:9">
      <c r="A26">
        <v>26</v>
      </c>
      <c r="B26" s="907"/>
      <c r="C26" s="866" t="s">
        <v>69</v>
      </c>
      <c r="D26" s="216" t="s">
        <v>3</v>
      </c>
      <c r="E26" s="217" t="str">
        <f>IF(活動申込!$C$24=0,"",$D$26&amp;"づくり"&amp;活動申込!$D$24&amp;"セット 炊事場 "&amp;活動申込!$G$24)</f>
        <v/>
      </c>
      <c r="F26" s="217" t="str">
        <f>IF(活動申込!$R$24=0,"",$D$26&amp;"づくり"&amp;活動申込!$S$24&amp;"セット 炊事場 "&amp;活動申込!$V$24)</f>
        <v/>
      </c>
      <c r="G26" s="217" t="str">
        <f>IF(活動申込!$AG$24=0,"",$D$26&amp;"づくり"&amp;活動申込!$AH$24&amp;"セット 炊事場 "&amp;活動申込!$AK$24)</f>
        <v/>
      </c>
      <c r="H26" s="217" t="str">
        <f>IF(活動申込!$AV$24=0,"",$D$26&amp;"づくり"&amp;活動申込!$AW$24&amp;"セット 炊事場 "&amp;活動申込!$AZ$24)</f>
        <v/>
      </c>
      <c r="I26" s="217" t="str">
        <f>IF(活動申込!$BK$24=0,"",$D$26&amp;"づくり"&amp;活動申込!$BL$24&amp;"セット 炊事場 "&amp;活動申込!$BO$24)</f>
        <v/>
      </c>
    </row>
    <row r="27" spans="1:9">
      <c r="A27">
        <v>27</v>
      </c>
      <c r="B27" s="907"/>
      <c r="C27" s="866"/>
      <c r="D27" s="216" t="s">
        <v>4</v>
      </c>
      <c r="E27" s="217" t="str">
        <f>IF(活動申込!$C$25=0,"",$D$27&amp;"づくり"&amp;活動申込!$D$25&amp;"人 "&amp;活動申込!$F$25 )</f>
        <v/>
      </c>
      <c r="F27" s="217" t="str">
        <f>IF(活動申込!$R$25=0,"",$D$27&amp;"づくり"&amp;活動申込!$S$25&amp;"人 "&amp;活動申込!$U$25 )</f>
        <v/>
      </c>
      <c r="G27" s="217" t="str">
        <f>IF(活動申込!$AG$25=0,"",$D$27&amp;"づくり"&amp;活動申込!$AH$25&amp;"人 "&amp;活動申込!$AJ$25 )</f>
        <v/>
      </c>
      <c r="H27" s="217" t="str">
        <f>IF(活動申込!$AV$25=0,"",$D$27&amp;"づくり"&amp;活動申込!$AW$25&amp;"人 "&amp;活動申込!$AY$25 )</f>
        <v/>
      </c>
      <c r="I27" s="217" t="str">
        <f>IF(活動申込!$BK$25=0,"",$D$27&amp;"づくり"&amp;活動申込!$BL$25&amp;"人 "&amp;活動申込!$BN$25 )</f>
        <v/>
      </c>
    </row>
    <row r="28" spans="1:9" ht="13.5" customHeight="1">
      <c r="A28">
        <v>28</v>
      </c>
      <c r="B28" s="907"/>
      <c r="C28" s="866"/>
      <c r="D28" s="216" t="s">
        <v>5</v>
      </c>
      <c r="E28" s="217" t="str">
        <f>IF(活動申込!$C$26=0,"",$D$28&amp;"づくり"&amp;活動申込!$D$26&amp;"人 "&amp;活動申込!$F$26 )</f>
        <v/>
      </c>
      <c r="F28" s="217" t="str">
        <f>IF(活動申込!$R$26=0,"",$D$28&amp;"づくり"&amp;活動申込!$S$26&amp;"人 "&amp;活動申込!$U$26 )</f>
        <v/>
      </c>
      <c r="G28" s="217" t="str">
        <f>IF(活動申込!$AG$26=0,"",$D$28&amp;"づくり"&amp;活動申込!$AH$26&amp;"人 "&amp;活動申込!$AJ$26 )</f>
        <v/>
      </c>
      <c r="H28" s="217" t="str">
        <f>IF(活動申込!$AV$26=0,"",$D$28&amp;"づくり"&amp;活動申込!$AW$26&amp;"人 "&amp;活動申込!$AY$26 )</f>
        <v/>
      </c>
      <c r="I28" s="217" t="str">
        <f>IF(活動申込!$BK$26=0,"",$D$28&amp;"づくり"&amp;活動申込!$BL$26&amp;"人 "&amp;活動申込!$BN$26 )</f>
        <v/>
      </c>
    </row>
    <row r="29" spans="1:9">
      <c r="A29">
        <v>29</v>
      </c>
      <c r="B29" s="907"/>
      <c r="C29" s="866"/>
      <c r="D29" s="216" t="s">
        <v>7</v>
      </c>
      <c r="E29" s="217" t="str">
        <f>IF(活動申込!$C$27=0,"",$D$29&amp;"づくり"&amp;活動申込!$D$27&amp;"人 "&amp;活動申込!$F$27 )</f>
        <v/>
      </c>
      <c r="F29" s="217" t="str">
        <f>IF(活動申込!$R$27=0,"",$D$29&amp;"づくり"&amp;活動申込!$S$27&amp;"人 "&amp;活動申込!$U$27 )</f>
        <v/>
      </c>
      <c r="G29" s="217" t="str">
        <f>IF(活動申込!$AG$27=0,"",$D$29&amp;"づくり"&amp;活動申込!$AH$27&amp;"人 "&amp;活動申込!$AJ$27 )</f>
        <v/>
      </c>
      <c r="H29" s="217" t="str">
        <f>IF(活動申込!$AV$27=0,"",$D$29&amp;"づくり"&amp;活動申込!$AW$27&amp;"人 "&amp;活動申込!$AY$27 )</f>
        <v/>
      </c>
      <c r="I29" s="217" t="str">
        <f>IF(活動申込!$BK$27=0,"",$D$29&amp;"づくり"&amp;活動申込!$BL$27&amp;"人 "&amp;活動申込!$BN$27 )</f>
        <v/>
      </c>
    </row>
    <row r="30" spans="1:9">
      <c r="A30">
        <v>30</v>
      </c>
      <c r="B30" s="907"/>
      <c r="C30" s="866"/>
      <c r="D30" s="216" t="s">
        <v>8</v>
      </c>
      <c r="E30" s="217" t="str">
        <f>IF(活動申込!$C$28=0,"",$D$30&amp;"づくり"&amp;活動申込!$D$28&amp;"人 "&amp;活動申込!$F$28 )</f>
        <v/>
      </c>
      <c r="F30" s="217" t="str">
        <f>IF(活動申込!$R$28=0,"",$D$30&amp;"づくり"&amp;活動申込!$S$28&amp;"人 "&amp;活動申込!$U$28 )</f>
        <v/>
      </c>
      <c r="G30" s="217" t="str">
        <f>IF(活動申込!$AG$28=0,"",$D$30&amp;"づくり"&amp;活動申込!$AH$28&amp;"人 "&amp;活動申込!$AJ$28 )</f>
        <v/>
      </c>
      <c r="H30" s="217" t="str">
        <f>IF(活動申込!$AV$28=0,"",$D$30&amp;"づくり"&amp;活動申込!$AW$28&amp;"人 "&amp;活動申込!$AY$28 )</f>
        <v/>
      </c>
      <c r="I30" s="217" t="str">
        <f>IF(活動申込!$BK$28=0,"",$D$30&amp;"づくり"&amp;活動申込!$BL$28&amp;"人 "&amp;活動申込!$BN$28 )</f>
        <v/>
      </c>
    </row>
    <row r="31" spans="1:9">
      <c r="A31">
        <v>31</v>
      </c>
      <c r="B31" s="907"/>
      <c r="C31" s="866"/>
      <c r="D31" s="216" t="s">
        <v>6</v>
      </c>
      <c r="E31" s="217" t="str">
        <f>IF(活動申込!$C$29=0,"",$D$31&amp;"づくり"&amp;活動申込!$D$29&amp;"人 "&amp;活動申込!$F$29 )</f>
        <v/>
      </c>
      <c r="F31" s="217" t="str">
        <f>IF(活動申込!$R$29=0,"",$D$31&amp;"づくり"&amp;活動申込!$S$29&amp;"人 "&amp;活動申込!$U$29 )</f>
        <v/>
      </c>
      <c r="G31" s="217" t="str">
        <f>IF(活動申込!$AG$29=0,"",$D$31&amp;"づくり"&amp;活動申込!$AH$29&amp;"人 "&amp;活動申込!$AJ$29 )</f>
        <v/>
      </c>
      <c r="H31" s="217" t="str">
        <f>IF(活動申込!$AV$29=0,"",$D$31&amp;"づくり"&amp;活動申込!$AW$29&amp;"人 "&amp;活動申込!$AY$29 )</f>
        <v/>
      </c>
      <c r="I31" s="217" t="str">
        <f>IF(活動申込!$BK$29=0,"",$D$31&amp;"づくり"&amp;活動申込!$BL$29&amp;"人 "&amp;活動申込!$BN$29 )</f>
        <v/>
      </c>
    </row>
    <row r="32" spans="1:9">
      <c r="A32">
        <v>32</v>
      </c>
      <c r="B32" s="907"/>
      <c r="C32" s="23" t="s">
        <v>19</v>
      </c>
      <c r="D32" s="216" t="s">
        <v>2</v>
      </c>
      <c r="E32" s="217" t="str">
        <f>IF(活動申込!$C$30=0,"",$D$32&amp;活動申込!$D$30&amp;"人 "&amp;活動申込!$F$30 )</f>
        <v/>
      </c>
      <c r="F32" s="217" t="str">
        <f>IF(活動申込!$R$30=0,"",$D$32&amp;活動申込!$S$30&amp;"人 "&amp;活動申込!$U$30 )</f>
        <v/>
      </c>
      <c r="G32" s="217" t="str">
        <f>IF(活動申込!$AG$30=0,"",$D$32&amp;活動申込!$AH$30&amp;"人 "&amp;活動申込!$AJ$30 )</f>
        <v/>
      </c>
      <c r="H32" s="217" t="str">
        <f>IF(活動申込!$AV$30=0,"",$D$32&amp;活動申込!$AW$30&amp;"人 "&amp;活動申込!$AY$30 )</f>
        <v/>
      </c>
      <c r="I32" s="217" t="str">
        <f>IF(活動申込!$BK$30=0,"",$D$32&amp;活動申込!$BL$30&amp;"人 "&amp;活動申込!$BN$30 )</f>
        <v/>
      </c>
    </row>
    <row r="33" spans="1:9">
      <c r="A33">
        <v>33</v>
      </c>
      <c r="B33" s="907"/>
      <c r="C33" s="900" t="s">
        <v>265</v>
      </c>
      <c r="D33" s="216" t="s">
        <v>9</v>
      </c>
      <c r="E33" s="217" t="str">
        <f>IF(活動申込!$C$31=0,"",CONCATENATE("ハイキング　　",活動申込!$D$31,活動申込!$E$31,"　　コース：",活動申込!$J$31))</f>
        <v/>
      </c>
      <c r="F33" s="217" t="str">
        <f>IF(活動申込!$R$31=0,"",CONCATENATE("ハイキング　　",活動申込!$S$31,活動申込!$T$31,"　　コース：",活動申込!$Y$31))</f>
        <v/>
      </c>
      <c r="G33" s="217" t="str">
        <f>IF(活動申込!$AG$31=0,"",CONCATENATE("ハイキング　　",活動申込!$AH$31,活動申込!$AI$31,"　　コース：",活動申込!$AN$31))</f>
        <v/>
      </c>
      <c r="H33" s="217" t="str">
        <f>IF(活動申込!$AV$31=0,"",CONCATENATE("ハイキング　　",活動申込!$AW$31,活動申込!$AX$31,"　　コース：",活動申込!$BC$31))</f>
        <v/>
      </c>
      <c r="I33" s="217" t="str">
        <f>IF(活動申込!$BK$31=0,"",CONCATENATE("ハイキング　　",活動申込!$BL$31,活動申込!$BM$31,"　　コース：",活動申込!$BR$31))</f>
        <v/>
      </c>
    </row>
    <row r="34" spans="1:9">
      <c r="A34">
        <v>34</v>
      </c>
      <c r="B34" s="907"/>
      <c r="C34" s="900"/>
      <c r="D34" s="216" t="s">
        <v>10</v>
      </c>
      <c r="E34" s="217" t="str">
        <f>IF(活動申込!$C$32=0,"",CONCATENATE(活動申込!$B$32,"　",活動申込!$D$32,活動申込!$E$32,"　",活動申込!$F$32))</f>
        <v/>
      </c>
      <c r="F34" s="217" t="str">
        <f>IF(活動申込!$R$32=0,"",CONCATENATE(活動申込!$Q$32,"　",活動申込!$S$32,活動申込!$T$32,"　",活動申込!$U$32))</f>
        <v/>
      </c>
      <c r="G34" s="217" t="str">
        <f>IF(活動申込!$AG$32=0,"",CONCATENATE(活動申込!$AF$32,"　",活動申込!$AH$32,活動申込!$AI$32,"　",活動申込!$AJ$32))</f>
        <v/>
      </c>
      <c r="H34" s="217" t="str">
        <f>IF(活動申込!$AV$32=0,"",CONCATENATE(活動申込!$AU$32,"　",活動申込!$AW$32,活動申込!$AX$32,"　",活動申込!$AY$32))</f>
        <v/>
      </c>
      <c r="I34" s="217" t="str">
        <f>IF(活動申込!$BK$32=0,"",CONCATENATE(活動申込!$BJ$32,"　",活動申込!$BL$32,活動申込!$BM$32,"　",活動申込!$BN$32))</f>
        <v/>
      </c>
    </row>
    <row r="35" spans="1:9" ht="13.5" customHeight="1">
      <c r="A35">
        <v>35</v>
      </c>
      <c r="B35" s="907"/>
      <c r="C35" s="900"/>
      <c r="D35" s="216" t="s">
        <v>11</v>
      </c>
      <c r="E35" s="217" t="str">
        <f>IF(活動申込!$C$33=0,"",CONCATENATE(活動申込!$B$33,"　",活動申込!$D$33,活動申込!$E$33,"　",活動申込!$F$33))</f>
        <v/>
      </c>
      <c r="F35" s="217" t="str">
        <f>IF(活動申込!$R$33=0,"",CONCATENATE(活動申込!$Q$33,"　",活動申込!$S$33,活動申込!$T$33,"　",活動申込!$U$33))</f>
        <v/>
      </c>
      <c r="G35" s="217" t="str">
        <f>IF(活動申込!$AG$33=0,"",CONCATENATE(活動申込!$AF$33,"　",活動申込!$AH$33,活動申込!$AI$33,"　",活動申込!$AJ$33))</f>
        <v/>
      </c>
      <c r="H35" s="217" t="str">
        <f>IF(活動申込!$AV$33=0,"",CONCATENATE(活動申込!$AU$33,"　",活動申込!$AW$33,活動申込!$AX$33,"　",活動申込!$AY$33))</f>
        <v/>
      </c>
      <c r="I35" s="217" t="str">
        <f>IF(活動申込!$BK$33=0,"",CONCATENATE(活動申込!$BJ$33,"　",活動申込!$BL$33,活動申込!$BM$33,"　",活動申込!$BN$33))</f>
        <v/>
      </c>
    </row>
    <row r="36" spans="1:9">
      <c r="A36">
        <v>36</v>
      </c>
      <c r="B36" s="907"/>
      <c r="C36" s="900"/>
      <c r="D36" s="216" t="s">
        <v>12</v>
      </c>
      <c r="E36" s="217" t="str">
        <f>IF(活動申込!$C$34=0,"",CONCATENATE(活動申込!$B$34,"　",活動申込!$D$34,活動申込!$E$34,"　",活動申込!$F$34))</f>
        <v/>
      </c>
      <c r="F36" s="217" t="str">
        <f>IF(活動申込!$R$34=0,"",CONCATENATE(活動申込!$Q$34,"　",活動申込!$S$34,活動申込!$T$34,"　",活動申込!$U$34))</f>
        <v/>
      </c>
      <c r="G36" s="217" t="str">
        <f>IF(活動申込!$AG$34=0,"",CONCATENATE(活動申込!$AF$34,"　",活動申込!$AH$34,活動申込!$AI$34,"　",活動申込!$AJ$34))</f>
        <v/>
      </c>
      <c r="H36" s="217" t="str">
        <f>IF(活動申込!$AV$34=0,"",CONCATENATE(活動申込!$AU$34,"　",活動申込!$AW$34,活動申込!$AX$34,"　",活動申込!$AY$34))</f>
        <v/>
      </c>
      <c r="I36" s="217" t="str">
        <f>IF(活動申込!$BK$34=0,"",CONCATENATE(活動申込!$BJ$34,"　",活動申込!$BL$34,活動申込!$BM$34,"　",活動申込!$BN$34))</f>
        <v/>
      </c>
    </row>
    <row r="37" spans="1:9">
      <c r="A37">
        <v>37</v>
      </c>
      <c r="B37" s="907"/>
      <c r="C37" s="900"/>
      <c r="D37" s="216" t="s">
        <v>13</v>
      </c>
      <c r="E37" s="217" t="str">
        <f>IF(活動申込!$C$35=0,"",CONCATENATE(活動申込!$B$35,"　",活動申込!$D$35,活動申込!$E$35,"　",活動申込!$F$35))</f>
        <v/>
      </c>
      <c r="F37" s="217" t="str">
        <f>IF(活動申込!$R$35=0,"",CONCATENATE(活動申込!$Q$35,"　",活動申込!$S$35,活動申込!$T$35,"　",活動申込!$U$35))</f>
        <v/>
      </c>
      <c r="G37" s="217" t="str">
        <f>IF(活動申込!$AG$35=0,"",CONCATENATE(活動申込!$AF$35,"　",活動申込!$AH$35,活動申込!$AI$35,"　",活動申込!$AJ$35))</f>
        <v/>
      </c>
      <c r="H37" s="217" t="str">
        <f>IF(活動申込!$AV$35=0,"",CONCATENATE(活動申込!$AU$35,"　",活動申込!$AW$35,活動申込!$AX$35,"　",活動申込!$AY$35))</f>
        <v/>
      </c>
      <c r="I37" s="217" t="str">
        <f>IF(活動申込!$BK$35=0,"",CONCATENATE(活動申込!$BJ$35,"　",活動申込!$BL$35,活動申込!$BM$35,"　",活動申込!$BN$35))</f>
        <v/>
      </c>
    </row>
    <row r="38" spans="1:9">
      <c r="A38">
        <v>38</v>
      </c>
      <c r="B38" s="907"/>
      <c r="C38" s="900"/>
      <c r="D38" s="216" t="s">
        <v>14</v>
      </c>
      <c r="E38" s="217" t="str">
        <f>IF(活動申込!$C$36=0,"",CONCATENATE(活動申込!$B$36,"　",活動申込!$D$36,活動申込!$E$36,"　",活動申込!$F$36))</f>
        <v/>
      </c>
      <c r="F38" s="217" t="str">
        <f>IF(活動申込!$R$36=0,"",CONCATENATE(活動申込!$Q$36,"　",活動申込!$S$36,活動申込!$T$36,"　",活動申込!$U$36))</f>
        <v/>
      </c>
      <c r="G38" s="217" t="str">
        <f>IF(活動申込!$AG$36=0,"",CONCATENATE(活動申込!$AF$36,"　",活動申込!$AH$36,活動申込!$AI$36,"　",活動申込!$AJ$36))</f>
        <v/>
      </c>
      <c r="H38" s="217" t="str">
        <f>IF(活動申込!$AV$36=0,"",CONCATENATE(活動申込!$AU$36,"　",活動申込!$AW$36,活動申込!$AX$36,"　",活動申込!$AY$36))</f>
        <v/>
      </c>
      <c r="I38" s="217" t="str">
        <f>IF(活動申込!$BK$36=0,"",CONCATENATE(活動申込!$BJ$36,"　",活動申込!$BL$36,活動申込!$BM$36,"　",活動申込!$BN$36))</f>
        <v/>
      </c>
    </row>
    <row r="39" spans="1:9">
      <c r="A39">
        <v>39</v>
      </c>
      <c r="B39" s="907"/>
      <c r="C39" s="900"/>
      <c r="D39" s="216" t="s">
        <v>22</v>
      </c>
      <c r="E39" s="217" t="str">
        <f>IF(活動申込!$C$37=0,"",CONCATENATE(活動申込!$B$37,"　",活動申込!$D$37,活動申込!$E$37,"　",活動申込!$F$37))</f>
        <v/>
      </c>
      <c r="F39" s="217" t="str">
        <f>IF(活動申込!$R$37=0,"",CONCATENATE(活動申込!$Q$37,"　",活動申込!$S$37,活動申込!$T$37,"　",活動申込!$U$37))</f>
        <v/>
      </c>
      <c r="G39" s="217" t="str">
        <f>IF(活動申込!$AG$37=0,"",CONCATENATE(活動申込!$AF$37,"　",活動申込!$AH$37,活動申込!$AI$37,"　",活動申込!$AJ$37))</f>
        <v/>
      </c>
      <c r="H39" s="217" t="str">
        <f>IF(活動申込!$AV$37=0,"",CONCATENATE(活動申込!$AU$37,"　",活動申込!$AW$37,活動申込!$AX$37,"　",活動申込!$AY$37))</f>
        <v/>
      </c>
      <c r="I39" s="217" t="str">
        <f>IF(活動申込!$BK$37=0,"",CONCATENATE(活動申込!$BJ$37,"　",活動申込!$BL$37,活動申込!$BM$37,"　",活動申込!$BN$37))</f>
        <v/>
      </c>
    </row>
    <row r="40" spans="1:9">
      <c r="A40">
        <v>40</v>
      </c>
      <c r="B40" s="907"/>
      <c r="C40" s="904" t="s">
        <v>272</v>
      </c>
      <c r="D40" s="216" t="s">
        <v>346</v>
      </c>
      <c r="E40" s="217" t="str">
        <f>IF(活動申込!$C$38=0,"",活動申込!$B$38&amp;" "&amp;活動申込!$M$38)</f>
        <v/>
      </c>
      <c r="F40" s="217" t="str">
        <f>IF(活動申込!$R$38=0,"",活動申込!$Q$38&amp;" "&amp;活動申込!$AB$38)</f>
        <v/>
      </c>
      <c r="G40" s="217" t="str">
        <f>IF(活動申込!$AG$38=0,"",活動申込!$AF$38&amp;" "&amp;活動申込!$AQ$38)</f>
        <v/>
      </c>
      <c r="H40" s="217" t="str">
        <f>IF(活動申込!$AV$38=0,"",活動申込!$AU$38&amp;" "&amp;活動申込!$BF$38)</f>
        <v/>
      </c>
      <c r="I40" s="217" t="str">
        <f>IF(活動申込!$BK$38=0,"",活動申込!$BJ$38&amp;" "&amp;活動申込!$BU$38)</f>
        <v/>
      </c>
    </row>
    <row r="41" spans="1:9">
      <c r="A41">
        <v>41</v>
      </c>
      <c r="B41" s="907"/>
      <c r="C41" s="905"/>
      <c r="D41" s="216" t="s">
        <v>347</v>
      </c>
      <c r="E41" s="217" t="str">
        <f>IF(活動申込!$C$38=0,"",活動申込!$B$39&amp;" "&amp;活動申込!$M$39)</f>
        <v/>
      </c>
      <c r="F41" s="217" t="str">
        <f>IF(活動申込!$R$38=0,"",活動申込!$Q$39&amp;" "&amp;活動申込!$AB$39)</f>
        <v/>
      </c>
      <c r="G41" s="217" t="str">
        <f>IF(活動申込!$AG$38=0,"",活動申込!$AF$39&amp;" "&amp;活動申込!$AQ$39)</f>
        <v/>
      </c>
      <c r="H41" s="217" t="str">
        <f>IF(活動申込!$AV$38=0,"",活動申込!$AU$39&amp;" "&amp;活動申込!$BF$39)</f>
        <v/>
      </c>
      <c r="I41" s="217" t="str">
        <f>IF(活動申込!$BK$38=0,"",活動申込!$BJ$39&amp;" "&amp;活動申込!$BU$39)</f>
        <v/>
      </c>
    </row>
    <row r="42" spans="1:9">
      <c r="A42">
        <v>42</v>
      </c>
      <c r="B42" s="907"/>
      <c r="C42" s="905"/>
      <c r="D42" s="216" t="s">
        <v>348</v>
      </c>
      <c r="E42" s="217" t="str">
        <f>IF(活動申込!$C$38=0,"",活動申込!$B$40&amp;" "&amp;活動申込!$M$40)</f>
        <v/>
      </c>
      <c r="F42" s="217" t="str">
        <f>IF(活動申込!$R$38=0,"",活動申込!$Q$40&amp;" "&amp;活動申込!$AB$40)</f>
        <v/>
      </c>
      <c r="G42" s="217" t="str">
        <f>IF(活動申込!$AG$38=0,"",活動申込!$AF$40&amp;" "&amp;活動申込!$AQ$40)</f>
        <v/>
      </c>
      <c r="H42" s="217" t="str">
        <f>IF(活動申込!$AV$38=0,"",活動申込!$AU$40&amp;" "&amp;活動申込!$BF$40)</f>
        <v/>
      </c>
      <c r="I42" s="217" t="str">
        <f>IF(活動申込!$BK$38=0,"",活動申込!$BJ$40&amp;" "&amp;活動申込!$BU$40)</f>
        <v/>
      </c>
    </row>
    <row r="43" spans="1:9">
      <c r="A43">
        <v>43</v>
      </c>
      <c r="B43" s="907"/>
      <c r="C43" s="906"/>
      <c r="D43" s="216" t="s">
        <v>349</v>
      </c>
      <c r="E43" s="217" t="str">
        <f>IF(活動申込!$C$38=0,"",活動申込!$B$41&amp;" "&amp;活動申込!$M$41)</f>
        <v/>
      </c>
      <c r="F43" s="217" t="str">
        <f>IF(活動申込!$R$38=0,"",活動申込!$Q$41&amp;" "&amp;活動申込!$AB$41)</f>
        <v/>
      </c>
      <c r="G43" s="217" t="str">
        <f>IF(活動申込!$AG$38=0,"",活動申込!$AF$41&amp;" "&amp;活動申込!$AQ$41)</f>
        <v/>
      </c>
      <c r="H43" s="217" t="str">
        <f>IF(活動申込!$AV$38=0,"",活動申込!$AU$41&amp;" "&amp;活動申込!$BF$41)</f>
        <v/>
      </c>
      <c r="I43" s="217" t="str">
        <f>IF(活動申込!$BK$38=0,"",活動申込!$BJ$41&amp;" "&amp;活動申込!$BU$41)</f>
        <v/>
      </c>
    </row>
    <row r="44" spans="1:9">
      <c r="A44">
        <v>44</v>
      </c>
      <c r="B44" s="907"/>
      <c r="C44" s="900" t="s">
        <v>341</v>
      </c>
      <c r="D44" s="223" t="s">
        <v>350</v>
      </c>
      <c r="E44" s="1" t="str">
        <f>IF(活動申込!$B$42=0,"",CONCATENATE(活動申込!$B$42,"　",活動申込!$F$42))</f>
        <v/>
      </c>
      <c r="F44" s="1" t="str">
        <f>IF(活動申込!$Q$42=0,"",CONCATENATE(活動申込!$Q$42,"　",活動申込!$U$42))</f>
        <v/>
      </c>
      <c r="G44" s="1" t="str">
        <f>IF(活動申込!$AF$42=0,"",CONCATENATE(活動申込!$AF$42," ",活動申込!$AJ$42))</f>
        <v/>
      </c>
      <c r="H44" s="1" t="str">
        <f>IF(活動申込!$AU$42=0,"",CONCATENATE(活動申込!$AU$42," ",活動申込!$AY$42))</f>
        <v/>
      </c>
      <c r="I44" s="1" t="str">
        <f>IF(活動申込!$BJ$42=0,"",CONCATENATE(活動申込!$BJ$42," ",活動申込!$BN$42))</f>
        <v/>
      </c>
    </row>
    <row r="45" spans="1:9">
      <c r="A45">
        <v>45</v>
      </c>
      <c r="B45" s="907"/>
      <c r="C45" s="900"/>
      <c r="D45" s="223" t="s">
        <v>351</v>
      </c>
      <c r="E45" s="1" t="str">
        <f>IF(活動申込!$B$43=0,"",CONCATENATE(活動申込!$B$43,"　",活動申込!$F$43))</f>
        <v/>
      </c>
      <c r="F45" s="1" t="str">
        <f>IF(活動申込!$Q$43=0,"",CONCATENATE(活動申込!$Q$43,"　",活動申込!$U$43))</f>
        <v/>
      </c>
      <c r="G45" s="1" t="str">
        <f>IF(活動申込!$AF$43=0,"",CONCATENATE(活動申込!$AF$43," ",活動申込!$AJ$43))</f>
        <v/>
      </c>
      <c r="H45" s="1" t="str">
        <f>IF(活動申込!$AU$43=0,"",CONCATENATE(活動申込!$AU$43," ",活動申込!$AY$43))</f>
        <v/>
      </c>
      <c r="I45" s="1" t="str">
        <f>IF(活動申込!$BJ$43=0,"",CONCATENATE(活動申込!$BJ$43," ",活動申込!$BN$43))</f>
        <v/>
      </c>
    </row>
    <row r="46" spans="1:9">
      <c r="A46">
        <v>46</v>
      </c>
      <c r="B46" s="907"/>
      <c r="C46" s="900"/>
      <c r="D46" s="223" t="s">
        <v>352</v>
      </c>
      <c r="E46" s="1" t="str">
        <f>IF(活動申込!$B$44=0,"",CONCATENATE(活動申込!$B$44," ",活動申込!$F$44))</f>
        <v/>
      </c>
      <c r="F46" s="1" t="str">
        <f>IF(活動申込!$Q$44=0,"",CONCATENATE(活動申込!$Q$44," ",活動申込!$U$44))</f>
        <v/>
      </c>
      <c r="G46" s="1" t="str">
        <f>IF(活動申込!$AF$44=0,"",CONCATENATE(活動申込!$AF$44," ",活動申込!$AJ$44))</f>
        <v/>
      </c>
      <c r="H46" s="1" t="str">
        <f>IF(活動申込!$AU$44=0,"",CONCATENATE(活動申込!$AU$44," ",活動申込!$AY$44))</f>
        <v/>
      </c>
      <c r="I46" s="1" t="str">
        <f>IF(活動申込!$BJ$44=0,"",CONCATENATE(活動申込!$BJ$44," ",活動申込!$BN$44))</f>
        <v/>
      </c>
    </row>
    <row r="47" spans="1:9">
      <c r="A47">
        <v>47</v>
      </c>
      <c r="B47" s="907"/>
      <c r="C47" s="900"/>
      <c r="D47" s="223" t="s">
        <v>353</v>
      </c>
      <c r="E47" s="1" t="str">
        <f>IF(活動申込!$B$45=0,"",CONCATENATE(活動申込!$B$45," ",活動申込!$F$45))</f>
        <v/>
      </c>
      <c r="F47" s="1" t="str">
        <f>IF(活動申込!$Q$45=0,"",CONCATENATE(活動申込!$Q$45," ",活動申込!$U$45))</f>
        <v/>
      </c>
      <c r="G47" s="1" t="str">
        <f>IF(活動申込!$AF$45=0,"",CONCATENATE(活動申込!$AF$45," ",活動申込!$AJ$45))</f>
        <v/>
      </c>
      <c r="H47" s="1" t="str">
        <f>IF(活動申込!$AU$45=0,"",CONCATENATE(活動申込!$AU$45," ",活動申込!$AY$45))</f>
        <v/>
      </c>
      <c r="I47" s="1" t="str">
        <f>IF(活動申込!$BJ$45=0,"",CONCATENATE(活動申込!$BJ$45," ",活動申込!$BN$45))</f>
        <v/>
      </c>
    </row>
    <row r="48" spans="1:9">
      <c r="A48">
        <v>48</v>
      </c>
      <c r="B48" s="907" t="s">
        <v>296</v>
      </c>
      <c r="C48" s="866" t="s">
        <v>300</v>
      </c>
      <c r="D48" s="216" t="s">
        <v>301</v>
      </c>
      <c r="E48" s="224" t="str">
        <f>活動申込!$C$7</f>
        <v/>
      </c>
      <c r="F48" s="224" t="str">
        <f>活動申込!$R$7</f>
        <v/>
      </c>
      <c r="G48" s="224" t="str">
        <f>活動申込!$AG$7</f>
        <v/>
      </c>
      <c r="H48" s="224" t="str">
        <f>活動申込!$AV$7</f>
        <v/>
      </c>
      <c r="I48" s="224" t="str">
        <f>活動申込!$BK$7</f>
        <v/>
      </c>
    </row>
    <row r="49" spans="1:9">
      <c r="A49">
        <v>49</v>
      </c>
      <c r="B49" s="907"/>
      <c r="C49" s="866"/>
      <c r="D49" s="216" t="s">
        <v>302</v>
      </c>
      <c r="E49" s="224" t="str">
        <f>活動申込!$C$8</f>
        <v/>
      </c>
      <c r="F49" s="224" t="str">
        <f>活動申込!$R$8</f>
        <v/>
      </c>
      <c r="G49" s="224" t="str">
        <f>活動申込!$AG$8</f>
        <v/>
      </c>
      <c r="H49" s="224" t="str">
        <f>活動申込!$AV$8</f>
        <v/>
      </c>
      <c r="I49" s="224" t="str">
        <f>活動申込!$BK$8</f>
        <v/>
      </c>
    </row>
    <row r="50" spans="1:9">
      <c r="A50">
        <v>50</v>
      </c>
      <c r="B50" s="907"/>
      <c r="C50" s="866"/>
      <c r="D50" s="216" t="s">
        <v>303</v>
      </c>
      <c r="E50" s="224" t="str">
        <f>活動申込!$C$9</f>
        <v/>
      </c>
      <c r="F50" s="224" t="str">
        <f>活動申込!$R$9</f>
        <v/>
      </c>
      <c r="G50" s="224" t="str">
        <f>活動申込!$AG$9</f>
        <v/>
      </c>
      <c r="H50" s="224" t="str">
        <f>活動申込!$AV$9</f>
        <v/>
      </c>
      <c r="I50" s="224" t="str">
        <f>活動申込!$BK$9</f>
        <v/>
      </c>
    </row>
    <row r="51" spans="1:9">
      <c r="A51">
        <v>51</v>
      </c>
      <c r="B51" s="907"/>
      <c r="C51" s="866"/>
      <c r="D51" s="216" t="s">
        <v>378</v>
      </c>
      <c r="E51" s="224" t="str">
        <f>活動申込!$C$10</f>
        <v/>
      </c>
      <c r="F51" s="224" t="str">
        <f>活動申込!$R$10</f>
        <v/>
      </c>
      <c r="G51" s="224" t="str">
        <f>活動申込!$AG$10</f>
        <v/>
      </c>
      <c r="H51" s="224" t="str">
        <f>活動申込!$AV$10</f>
        <v/>
      </c>
      <c r="I51" s="224" t="str">
        <f>活動申込!$BK$10</f>
        <v/>
      </c>
    </row>
    <row r="52" spans="1:9">
      <c r="A52">
        <v>52</v>
      </c>
      <c r="B52" s="907"/>
      <c r="C52" s="23"/>
      <c r="D52" s="216"/>
      <c r="E52" s="224" t="str">
        <f>活動申込!$C$11</f>
        <v/>
      </c>
      <c r="F52" s="224" t="str">
        <f>活動申込!$R$11</f>
        <v/>
      </c>
      <c r="G52" s="224" t="str">
        <f>活動申込!$AG$11</f>
        <v/>
      </c>
      <c r="H52" s="224" t="str">
        <f>活動申込!$AV$11</f>
        <v/>
      </c>
      <c r="I52" s="224" t="str">
        <f>活動申込!$BK$11</f>
        <v/>
      </c>
    </row>
    <row r="53" spans="1:9">
      <c r="A53">
        <v>53</v>
      </c>
      <c r="B53" s="907"/>
      <c r="C53" s="23"/>
      <c r="D53" s="216" t="s">
        <v>297</v>
      </c>
      <c r="E53" s="224">
        <f>活動申込!$H$14</f>
        <v>0</v>
      </c>
      <c r="F53" s="236"/>
      <c r="G53" s="236"/>
      <c r="H53" s="236"/>
      <c r="I53" s="236"/>
    </row>
    <row r="54" spans="1:9">
      <c r="A54">
        <v>54</v>
      </c>
      <c r="B54" s="907"/>
      <c r="C54" s="866" t="s">
        <v>114</v>
      </c>
      <c r="D54" s="216" t="s">
        <v>62</v>
      </c>
      <c r="E54" s="224">
        <f>活動申込!$C$12</f>
        <v>0</v>
      </c>
      <c r="F54" s="236"/>
      <c r="G54" s="236"/>
      <c r="H54" s="236"/>
      <c r="I54" s="236"/>
    </row>
    <row r="55" spans="1:9">
      <c r="A55">
        <v>55</v>
      </c>
      <c r="B55" s="907"/>
      <c r="C55" s="866"/>
      <c r="D55" s="216" t="s">
        <v>0</v>
      </c>
      <c r="E55" s="224">
        <f>活動申込!$C$15</f>
        <v>0</v>
      </c>
      <c r="F55" s="236"/>
      <c r="G55" s="236"/>
      <c r="H55" s="236"/>
      <c r="I55" s="236"/>
    </row>
    <row r="56" spans="1:9" ht="27">
      <c r="A56">
        <v>56</v>
      </c>
      <c r="B56" s="907"/>
      <c r="C56" s="866"/>
      <c r="D56" s="222" t="s">
        <v>309</v>
      </c>
      <c r="E56" s="224">
        <v>0.25</v>
      </c>
      <c r="F56" s="236"/>
      <c r="G56" s="236"/>
      <c r="H56" s="236"/>
      <c r="I56" s="236"/>
    </row>
    <row r="57" spans="1:9">
      <c r="A57">
        <v>57</v>
      </c>
      <c r="B57" s="907"/>
      <c r="C57" s="866" t="s">
        <v>115</v>
      </c>
      <c r="D57" s="216" t="s">
        <v>73</v>
      </c>
      <c r="E57" s="225"/>
      <c r="F57" s="224">
        <v>0.36458333333333331</v>
      </c>
      <c r="G57" s="236"/>
      <c r="H57" s="236"/>
      <c r="I57" s="236"/>
    </row>
    <row r="58" spans="1:9">
      <c r="A58">
        <v>58</v>
      </c>
      <c r="B58" s="907"/>
      <c r="C58" s="866"/>
      <c r="D58" s="216" t="str">
        <f>CONCATENATE("退所","　　荷物置き場：",活動申込!U121," ",活動申込!Q122," ",活動申込!U122)</f>
        <v xml:space="preserve">退所　　荷物置き場：  </v>
      </c>
      <c r="E58" s="225"/>
      <c r="F58" s="224">
        <f>活動申込!$R$12</f>
        <v>0</v>
      </c>
      <c r="G58" s="236"/>
      <c r="H58" s="236"/>
      <c r="I58" s="236"/>
    </row>
    <row r="59" spans="1:9">
      <c r="A59">
        <v>59</v>
      </c>
      <c r="B59" s="907"/>
      <c r="C59" s="866"/>
      <c r="D59" s="216" t="s">
        <v>1</v>
      </c>
      <c r="E59" s="225"/>
      <c r="F59" s="224">
        <f>活動申込!R15</f>
        <v>0</v>
      </c>
      <c r="G59" s="236"/>
      <c r="H59" s="236"/>
      <c r="I59" s="236"/>
    </row>
    <row r="60" spans="1:9">
      <c r="A60">
        <v>60</v>
      </c>
      <c r="B60" s="907"/>
      <c r="C60" s="23"/>
      <c r="D60" s="216" t="s">
        <v>264</v>
      </c>
      <c r="E60" s="225"/>
      <c r="F60" s="224">
        <f>活動申込!Y14</f>
        <v>0</v>
      </c>
      <c r="G60" s="236"/>
      <c r="H60" s="236"/>
      <c r="I60" s="236"/>
    </row>
    <row r="61" spans="1:9">
      <c r="A61">
        <v>61</v>
      </c>
      <c r="B61" s="907"/>
      <c r="C61" s="23" t="s">
        <v>112</v>
      </c>
      <c r="D61" s="216" t="s">
        <v>61</v>
      </c>
      <c r="E61" s="224">
        <f>活動申込!$C$16</f>
        <v>0</v>
      </c>
      <c r="F61" s="224">
        <f>活動申込!$R$16</f>
        <v>0</v>
      </c>
      <c r="G61" s="224">
        <f>活動申込!$AG$16</f>
        <v>0</v>
      </c>
      <c r="H61" s="224">
        <f>活動申込!$AV$16</f>
        <v>0</v>
      </c>
      <c r="I61" s="224">
        <f>活動申込!$BK$16</f>
        <v>0</v>
      </c>
    </row>
    <row r="62" spans="1:9">
      <c r="A62">
        <v>62</v>
      </c>
      <c r="B62" s="907"/>
      <c r="C62" s="227" t="s">
        <v>55</v>
      </c>
      <c r="D62" s="216" t="s">
        <v>74</v>
      </c>
      <c r="E62" s="224">
        <f>活動申込!$C$18</f>
        <v>0</v>
      </c>
      <c r="F62" s="225"/>
      <c r="G62" s="224">
        <f>活動申込!$AG$18</f>
        <v>0</v>
      </c>
      <c r="H62" s="224">
        <f>活動申込!AV18</f>
        <v>0</v>
      </c>
      <c r="I62" s="224">
        <f>活動申込!BK18</f>
        <v>0</v>
      </c>
    </row>
    <row r="63" spans="1:9">
      <c r="A63">
        <v>63</v>
      </c>
      <c r="B63" s="907"/>
      <c r="C63" s="866" t="s">
        <v>305</v>
      </c>
      <c r="D63" s="216" t="s">
        <v>72</v>
      </c>
      <c r="E63" s="236"/>
      <c r="F63" s="224">
        <v>0.25</v>
      </c>
      <c r="G63" s="224">
        <v>0.25</v>
      </c>
      <c r="H63" s="224">
        <v>0.25</v>
      </c>
      <c r="I63" s="224">
        <v>0.25</v>
      </c>
    </row>
    <row r="64" spans="1:9">
      <c r="A64">
        <v>64</v>
      </c>
      <c r="B64" s="907"/>
      <c r="C64" s="866"/>
      <c r="D64" s="216" t="s">
        <v>71</v>
      </c>
      <c r="E64" s="224">
        <v>0.95833333333333337</v>
      </c>
      <c r="F64" s="236"/>
      <c r="G64" s="224">
        <v>0.95833333333333337</v>
      </c>
      <c r="H64" s="224">
        <v>0.95833333333333337</v>
      </c>
      <c r="I64" s="224">
        <v>0.95833333333333337</v>
      </c>
    </row>
    <row r="65" spans="1:9">
      <c r="A65">
        <v>65</v>
      </c>
      <c r="B65" s="907"/>
      <c r="C65" s="866" t="s">
        <v>291</v>
      </c>
      <c r="D65" s="216" t="s">
        <v>293</v>
      </c>
      <c r="E65" s="224">
        <f>活動申込!$C$20</f>
        <v>0</v>
      </c>
      <c r="F65" s="224" t="str">
        <f>活動申込!$R$20</f>
        <v/>
      </c>
      <c r="G65" s="224" t="str">
        <f>活動申込!$AG$20</f>
        <v/>
      </c>
      <c r="H65" s="224" t="str">
        <f>活動申込!$AV$20</f>
        <v/>
      </c>
      <c r="I65" s="224" t="str">
        <f>活動申込!$BK$20</f>
        <v/>
      </c>
    </row>
    <row r="66" spans="1:9">
      <c r="A66">
        <v>66</v>
      </c>
      <c r="B66" s="907"/>
      <c r="C66" s="866"/>
      <c r="D66" s="216" t="s">
        <v>369</v>
      </c>
      <c r="E66" s="224">
        <f>活動申込!$C$21</f>
        <v>0</v>
      </c>
      <c r="F66" s="224" t="str">
        <f>活動申込!$R$21</f>
        <v/>
      </c>
      <c r="G66" s="224" t="str">
        <f>活動申込!$AG$21</f>
        <v/>
      </c>
      <c r="H66" s="224" t="str">
        <f>活動申込!$AV$21</f>
        <v/>
      </c>
      <c r="I66" s="224" t="str">
        <f>活動申込!$BK$21</f>
        <v/>
      </c>
    </row>
    <row r="67" spans="1:9">
      <c r="A67">
        <v>67</v>
      </c>
      <c r="B67" s="907"/>
      <c r="C67" s="866"/>
      <c r="D67" s="216" t="s">
        <v>292</v>
      </c>
      <c r="E67" s="224">
        <f>活動申込!$C$22</f>
        <v>0</v>
      </c>
      <c r="F67" s="224" t="str">
        <f>活動申込!$R$22</f>
        <v/>
      </c>
      <c r="G67" s="224" t="str">
        <f>活動申込!$AG$22</f>
        <v/>
      </c>
      <c r="H67" s="224" t="str">
        <f>活動申込!$AV$22</f>
        <v/>
      </c>
      <c r="I67" s="224" t="str">
        <f>活動申込!$BK$22</f>
        <v/>
      </c>
    </row>
    <row r="68" spans="1:9">
      <c r="A68">
        <v>68</v>
      </c>
      <c r="B68" s="907"/>
      <c r="C68" s="866"/>
      <c r="D68" s="216" t="s">
        <v>294</v>
      </c>
      <c r="E68" s="224">
        <f>活動申込!$C$23</f>
        <v>0</v>
      </c>
      <c r="F68" s="224" t="str">
        <f>活動申込!$R$23</f>
        <v/>
      </c>
      <c r="G68" s="224" t="str">
        <f>活動申込!$AG$23</f>
        <v/>
      </c>
      <c r="H68" s="224" t="str">
        <f>活動申込!$AV$23</f>
        <v/>
      </c>
      <c r="I68" s="224" t="str">
        <f>活動申込!$BK$23</f>
        <v/>
      </c>
    </row>
    <row r="69" spans="1:9">
      <c r="A69">
        <v>69</v>
      </c>
      <c r="B69" s="907"/>
      <c r="C69" s="866" t="s">
        <v>69</v>
      </c>
      <c r="D69" s="216" t="s">
        <v>3</v>
      </c>
      <c r="E69" s="224">
        <f>活動申込!$C$24</f>
        <v>0</v>
      </c>
      <c r="F69" s="224">
        <f>活動申込!$R$24</f>
        <v>0</v>
      </c>
      <c r="G69" s="224">
        <f>活動申込!$AG$24</f>
        <v>0</v>
      </c>
      <c r="H69" s="224">
        <f>活動申込!$AV$24</f>
        <v>0</v>
      </c>
      <c r="I69" s="224">
        <f>活動申込!$BK$24</f>
        <v>0</v>
      </c>
    </row>
    <row r="70" spans="1:9">
      <c r="A70">
        <v>70</v>
      </c>
      <c r="B70" s="907"/>
      <c r="C70" s="866"/>
      <c r="D70" s="216" t="s">
        <v>4</v>
      </c>
      <c r="E70" s="224">
        <f>活動申込!$C$25</f>
        <v>0</v>
      </c>
      <c r="F70" s="224">
        <f>活動申込!$R$25</f>
        <v>0</v>
      </c>
      <c r="G70" s="224">
        <f>活動申込!$AG$25</f>
        <v>0</v>
      </c>
      <c r="H70" s="224">
        <f>活動申込!$AV$25</f>
        <v>0</v>
      </c>
      <c r="I70" s="224">
        <f>活動申込!$BK$25</f>
        <v>0</v>
      </c>
    </row>
    <row r="71" spans="1:9">
      <c r="A71">
        <v>71</v>
      </c>
      <c r="B71" s="907"/>
      <c r="C71" s="866"/>
      <c r="D71" s="216" t="s">
        <v>5</v>
      </c>
      <c r="E71" s="224">
        <f>活動申込!$C$26</f>
        <v>0</v>
      </c>
      <c r="F71" s="224">
        <f>活動申込!$R$26</f>
        <v>0</v>
      </c>
      <c r="G71" s="224">
        <f>活動申込!$AG$26</f>
        <v>0</v>
      </c>
      <c r="H71" s="224">
        <f>活動申込!$AV$26</f>
        <v>0</v>
      </c>
      <c r="I71" s="224">
        <f>活動申込!$BK$26</f>
        <v>0</v>
      </c>
    </row>
    <row r="72" spans="1:9">
      <c r="A72">
        <v>72</v>
      </c>
      <c r="B72" s="907"/>
      <c r="C72" s="866"/>
      <c r="D72" s="216" t="s">
        <v>7</v>
      </c>
      <c r="E72" s="224">
        <f>活動申込!$C$27</f>
        <v>0</v>
      </c>
      <c r="F72" s="224">
        <f>活動申込!$R$27</f>
        <v>0</v>
      </c>
      <c r="G72" s="224">
        <f>活動申込!$AG$27</f>
        <v>0</v>
      </c>
      <c r="H72" s="224">
        <f>活動申込!$AV$27</f>
        <v>0</v>
      </c>
      <c r="I72" s="224">
        <f>活動申込!$BK$27</f>
        <v>0</v>
      </c>
    </row>
    <row r="73" spans="1:9">
      <c r="A73">
        <v>73</v>
      </c>
      <c r="B73" s="907"/>
      <c r="C73" s="866"/>
      <c r="D73" s="216" t="s">
        <v>8</v>
      </c>
      <c r="E73" s="224">
        <f>活動申込!$C$28</f>
        <v>0</v>
      </c>
      <c r="F73" s="224">
        <f>活動申込!$R$28</f>
        <v>0</v>
      </c>
      <c r="G73" s="224">
        <f>活動申込!$AG$28</f>
        <v>0</v>
      </c>
      <c r="H73" s="224">
        <f>活動申込!$AV$28</f>
        <v>0</v>
      </c>
      <c r="I73" s="224">
        <f>活動申込!$BK$28</f>
        <v>0</v>
      </c>
    </row>
    <row r="74" spans="1:9">
      <c r="A74">
        <v>74</v>
      </c>
      <c r="B74" s="907"/>
      <c r="C74" s="866"/>
      <c r="D74" s="216" t="s">
        <v>6</v>
      </c>
      <c r="E74" s="224">
        <f>活動申込!$C$29</f>
        <v>0</v>
      </c>
      <c r="F74" s="224">
        <f>活動申込!$R$29</f>
        <v>0</v>
      </c>
      <c r="G74" s="224">
        <f>活動申込!$AG$29</f>
        <v>0</v>
      </c>
      <c r="H74" s="224">
        <f>活動申込!$AV$29</f>
        <v>0</v>
      </c>
      <c r="I74" s="224">
        <f>活動申込!$BK$29</f>
        <v>0</v>
      </c>
    </row>
    <row r="75" spans="1:9" ht="13.5" customHeight="1">
      <c r="A75">
        <v>75</v>
      </c>
      <c r="B75" s="907"/>
      <c r="C75" s="23" t="s">
        <v>19</v>
      </c>
      <c r="D75" s="216" t="s">
        <v>2</v>
      </c>
      <c r="E75" s="224">
        <f>活動申込!$C$30</f>
        <v>0</v>
      </c>
      <c r="F75" s="224">
        <f>活動申込!$R$30</f>
        <v>0</v>
      </c>
      <c r="G75" s="224">
        <f>活動申込!$AG$30</f>
        <v>0</v>
      </c>
      <c r="H75" s="224">
        <f>活動申込!$AV$30</f>
        <v>0</v>
      </c>
      <c r="I75" s="224">
        <f>活動申込!$BK$30</f>
        <v>0</v>
      </c>
    </row>
    <row r="76" spans="1:9">
      <c r="A76">
        <v>76</v>
      </c>
      <c r="B76" s="907"/>
      <c r="C76" s="900" t="s">
        <v>265</v>
      </c>
      <c r="D76" s="216" t="s">
        <v>9</v>
      </c>
      <c r="E76" s="224">
        <f>活動申込!$C$31</f>
        <v>0</v>
      </c>
      <c r="F76" s="224">
        <f>活動申込!$R$31</f>
        <v>0</v>
      </c>
      <c r="G76" s="224">
        <f>活動申込!$AG$31</f>
        <v>0</v>
      </c>
      <c r="H76" s="224">
        <f>活動申込!$AV$31</f>
        <v>0</v>
      </c>
      <c r="I76" s="224">
        <f>活動申込!$BK$31</f>
        <v>0</v>
      </c>
    </row>
    <row r="77" spans="1:9">
      <c r="A77">
        <v>77</v>
      </c>
      <c r="B77" s="907"/>
      <c r="C77" s="900"/>
      <c r="D77" s="216" t="s">
        <v>10</v>
      </c>
      <c r="E77" s="224">
        <f>活動申込!$C$32</f>
        <v>0</v>
      </c>
      <c r="F77" s="224">
        <f>活動申込!$R$32</f>
        <v>0</v>
      </c>
      <c r="G77" s="224">
        <f>活動申込!$AG$32</f>
        <v>0</v>
      </c>
      <c r="H77" s="224">
        <f>活動申込!$AV$32</f>
        <v>0</v>
      </c>
      <c r="I77" s="224">
        <f>活動申込!$BK$32</f>
        <v>0</v>
      </c>
    </row>
    <row r="78" spans="1:9">
      <c r="A78">
        <v>78</v>
      </c>
      <c r="B78" s="907"/>
      <c r="C78" s="900"/>
      <c r="D78" s="216" t="s">
        <v>11</v>
      </c>
      <c r="E78" s="224">
        <f>活動申込!$C$33</f>
        <v>0</v>
      </c>
      <c r="F78" s="224">
        <f>活動申込!$R$33</f>
        <v>0</v>
      </c>
      <c r="G78" s="224">
        <f>活動申込!$AG$33</f>
        <v>0</v>
      </c>
      <c r="H78" s="224">
        <f>活動申込!$AV$33</f>
        <v>0</v>
      </c>
      <c r="I78" s="224">
        <f>活動申込!$BK$33</f>
        <v>0</v>
      </c>
    </row>
    <row r="79" spans="1:9">
      <c r="A79">
        <v>79</v>
      </c>
      <c r="B79" s="907"/>
      <c r="C79" s="900"/>
      <c r="D79" s="216" t="s">
        <v>12</v>
      </c>
      <c r="E79" s="224">
        <f>活動申込!$C$34</f>
        <v>0</v>
      </c>
      <c r="F79" s="224">
        <f>活動申込!$R$34</f>
        <v>0</v>
      </c>
      <c r="G79" s="224">
        <f>活動申込!$AG$34</f>
        <v>0</v>
      </c>
      <c r="H79" s="224">
        <f>活動申込!$AV$34</f>
        <v>0</v>
      </c>
      <c r="I79" s="224">
        <f>活動申込!$BK$34</f>
        <v>0</v>
      </c>
    </row>
    <row r="80" spans="1:9">
      <c r="A80">
        <v>80</v>
      </c>
      <c r="B80" s="907"/>
      <c r="C80" s="900"/>
      <c r="D80" s="216" t="s">
        <v>13</v>
      </c>
      <c r="E80" s="224">
        <f>活動申込!$C$35</f>
        <v>0</v>
      </c>
      <c r="F80" s="224">
        <f>活動申込!$R$35</f>
        <v>0</v>
      </c>
      <c r="G80" s="224">
        <f>活動申込!$AG$35</f>
        <v>0</v>
      </c>
      <c r="H80" s="224">
        <f>活動申込!$AV$35</f>
        <v>0</v>
      </c>
      <c r="I80" s="224">
        <f>活動申込!$BK$35</f>
        <v>0</v>
      </c>
    </row>
    <row r="81" spans="1:9">
      <c r="A81">
        <v>81</v>
      </c>
      <c r="B81" s="907"/>
      <c r="C81" s="900"/>
      <c r="D81" s="216" t="s">
        <v>14</v>
      </c>
      <c r="E81" s="224">
        <f>活動申込!$C$36</f>
        <v>0</v>
      </c>
      <c r="F81" s="224">
        <f>活動申込!$R$36</f>
        <v>0</v>
      </c>
      <c r="G81" s="224">
        <f>活動申込!$AG$36</f>
        <v>0</v>
      </c>
      <c r="H81" s="224">
        <f>活動申込!$AV$36</f>
        <v>0</v>
      </c>
      <c r="I81" s="224">
        <f>活動申込!$BK$36</f>
        <v>0</v>
      </c>
    </row>
    <row r="82" spans="1:9" ht="13.5" customHeight="1">
      <c r="A82">
        <v>82</v>
      </c>
      <c r="B82" s="907"/>
      <c r="C82" s="900"/>
      <c r="D82" s="216" t="s">
        <v>22</v>
      </c>
      <c r="E82" s="224">
        <f>活動申込!$C$37</f>
        <v>0</v>
      </c>
      <c r="F82" s="224">
        <f>活動申込!$R$37</f>
        <v>0</v>
      </c>
      <c r="G82" s="224">
        <f>活動申込!$AG$37</f>
        <v>0</v>
      </c>
      <c r="H82" s="224">
        <f>活動申込!$AV$37</f>
        <v>0</v>
      </c>
      <c r="I82" s="224">
        <f>活動申込!$BK$37</f>
        <v>0</v>
      </c>
    </row>
    <row r="83" spans="1:9" ht="13.5" customHeight="1">
      <c r="A83">
        <v>83</v>
      </c>
      <c r="B83" s="907"/>
      <c r="C83" s="904" t="s">
        <v>272</v>
      </c>
      <c r="D83" s="216" t="s">
        <v>346</v>
      </c>
      <c r="E83" s="224">
        <f>活動申込!$C$38</f>
        <v>0</v>
      </c>
      <c r="F83" s="224">
        <f>活動申込!$R$38</f>
        <v>0</v>
      </c>
      <c r="G83" s="224">
        <f>活動申込!$AG$38</f>
        <v>0</v>
      </c>
      <c r="H83" s="224">
        <f>活動申込!$AV$38</f>
        <v>0</v>
      </c>
      <c r="I83" s="224">
        <f>活動申込!$BK$38</f>
        <v>0</v>
      </c>
    </row>
    <row r="84" spans="1:9" ht="13.5" customHeight="1">
      <c r="A84">
        <v>84</v>
      </c>
      <c r="B84" s="907"/>
      <c r="C84" s="905"/>
      <c r="D84" s="216" t="s">
        <v>347</v>
      </c>
      <c r="E84" s="224">
        <f>活動申込!$C$39</f>
        <v>0</v>
      </c>
      <c r="F84" s="224">
        <f>活動申込!$R$39</f>
        <v>0</v>
      </c>
      <c r="G84" s="224">
        <f>活動申込!$AG$39</f>
        <v>0</v>
      </c>
      <c r="H84" s="224">
        <f>活動申込!$AV$39</f>
        <v>0</v>
      </c>
      <c r="I84" s="224">
        <f>活動申込!$BK$39</f>
        <v>0</v>
      </c>
    </row>
    <row r="85" spans="1:9" ht="13.5" customHeight="1">
      <c r="A85">
        <v>85</v>
      </c>
      <c r="B85" s="907"/>
      <c r="C85" s="905"/>
      <c r="D85" s="216" t="s">
        <v>348</v>
      </c>
      <c r="E85" s="224">
        <f>活動申込!$C$40</f>
        <v>0</v>
      </c>
      <c r="F85" s="224">
        <f>活動申込!$R$40</f>
        <v>0</v>
      </c>
      <c r="G85" s="224">
        <f>活動申込!$AG$40</f>
        <v>0</v>
      </c>
      <c r="H85" s="224">
        <f>活動申込!$AV$40</f>
        <v>0</v>
      </c>
      <c r="I85" s="224">
        <f>活動申込!$BK$40</f>
        <v>0</v>
      </c>
    </row>
    <row r="86" spans="1:9" ht="13.5" customHeight="1">
      <c r="A86">
        <v>86</v>
      </c>
      <c r="B86" s="907"/>
      <c r="C86" s="906"/>
      <c r="D86" s="216" t="s">
        <v>349</v>
      </c>
      <c r="E86" s="224">
        <f>活動申込!$C$41</f>
        <v>0</v>
      </c>
      <c r="F86" s="224">
        <f>活動申込!$R$41</f>
        <v>0</v>
      </c>
      <c r="G86" s="224">
        <f>活動申込!$AG$41</f>
        <v>0</v>
      </c>
      <c r="H86" s="224">
        <f>活動申込!$AV$41</f>
        <v>0</v>
      </c>
      <c r="I86" s="224">
        <f>活動申込!$BK$41</f>
        <v>0</v>
      </c>
    </row>
    <row r="87" spans="1:9" ht="13.5" customHeight="1">
      <c r="A87">
        <v>87</v>
      </c>
      <c r="B87" s="907"/>
      <c r="C87" s="900" t="s">
        <v>341</v>
      </c>
      <c r="D87" s="223" t="s">
        <v>350</v>
      </c>
      <c r="E87" s="224">
        <f>活動申込!$C$42</f>
        <v>0</v>
      </c>
      <c r="F87" s="224">
        <f>活動申込!$R$42</f>
        <v>0</v>
      </c>
      <c r="G87" s="224">
        <f>活動申込!$AG$42</f>
        <v>0</v>
      </c>
      <c r="H87" s="224">
        <f>活動申込!$AV$42</f>
        <v>0</v>
      </c>
      <c r="I87" s="224">
        <f>活動申込!$BK$42</f>
        <v>0</v>
      </c>
    </row>
    <row r="88" spans="1:9">
      <c r="A88">
        <v>88</v>
      </c>
      <c r="B88" s="907"/>
      <c r="C88" s="900"/>
      <c r="D88" s="223" t="s">
        <v>351</v>
      </c>
      <c r="E88" s="224">
        <f>活動申込!$C$43</f>
        <v>0</v>
      </c>
      <c r="F88" s="224">
        <f>活動申込!$R$43</f>
        <v>0</v>
      </c>
      <c r="G88" s="224">
        <f>活動申込!$AG$43</f>
        <v>0</v>
      </c>
      <c r="H88" s="224">
        <f>活動申込!$AV$43</f>
        <v>0</v>
      </c>
      <c r="I88" s="224">
        <f>活動申込!$BK$43</f>
        <v>0</v>
      </c>
    </row>
    <row r="89" spans="1:9">
      <c r="A89">
        <v>89</v>
      </c>
      <c r="B89" s="907"/>
      <c r="C89" s="900"/>
      <c r="D89" s="223" t="s">
        <v>352</v>
      </c>
      <c r="E89" s="224">
        <f>活動申込!$C$44</f>
        <v>0</v>
      </c>
      <c r="F89" s="224">
        <f>活動申込!$R$44</f>
        <v>0</v>
      </c>
      <c r="G89" s="224">
        <f>活動申込!$AG$44</f>
        <v>0</v>
      </c>
      <c r="H89" s="224">
        <f>活動申込!$AV$44</f>
        <v>0</v>
      </c>
      <c r="I89" s="224">
        <f>活動申込!$BK$44</f>
        <v>0</v>
      </c>
    </row>
    <row r="90" spans="1:9">
      <c r="A90">
        <v>90</v>
      </c>
      <c r="B90" s="907"/>
      <c r="C90" s="900"/>
      <c r="D90" s="223" t="s">
        <v>353</v>
      </c>
      <c r="E90" s="224">
        <f>活動申込!$C$45</f>
        <v>0</v>
      </c>
      <c r="F90" s="224">
        <f>活動申込!$R$45</f>
        <v>0</v>
      </c>
      <c r="G90" s="224">
        <f>活動申込!$AG$45</f>
        <v>0</v>
      </c>
      <c r="H90" s="224">
        <f>活動申込!$AV$45</f>
        <v>0</v>
      </c>
      <c r="I90" s="224">
        <f>活動申込!$BK$45</f>
        <v>0</v>
      </c>
    </row>
    <row r="91" spans="1:9">
      <c r="A91">
        <v>91</v>
      </c>
      <c r="B91" s="1141" t="s">
        <v>321</v>
      </c>
      <c r="C91" s="897"/>
      <c r="D91" s="240" t="s">
        <v>319</v>
      </c>
      <c r="E91" s="224">
        <f>活動申込!N14</f>
        <v>0</v>
      </c>
      <c r="F91" s="229"/>
      <c r="G91" s="229"/>
      <c r="H91" s="229"/>
      <c r="I91" s="229"/>
    </row>
    <row r="92" spans="1:9">
      <c r="A92">
        <v>92</v>
      </c>
      <c r="B92" s="1142"/>
      <c r="C92" s="899"/>
      <c r="D92" s="240" t="s">
        <v>320</v>
      </c>
      <c r="E92" s="224">
        <f>活動申込!C19</f>
        <v>0</v>
      </c>
      <c r="F92" s="236"/>
      <c r="G92" s="224">
        <f>活動申込!AG19</f>
        <v>0</v>
      </c>
      <c r="H92" s="224">
        <f>活動申込!AV19</f>
        <v>0</v>
      </c>
      <c r="I92" s="224">
        <f>活動申込!BK19</f>
        <v>0</v>
      </c>
    </row>
    <row r="93" spans="1:9">
      <c r="A93">
        <v>93</v>
      </c>
      <c r="B93" s="1142"/>
      <c r="C93" s="899"/>
      <c r="D93" s="240" t="s">
        <v>342</v>
      </c>
      <c r="E93" s="224">
        <f>活動申込!$H$38</f>
        <v>0</v>
      </c>
      <c r="F93" s="224">
        <f>活動申込!$W$38</f>
        <v>0</v>
      </c>
      <c r="G93" s="224">
        <f>活動申込!$AL$38</f>
        <v>0</v>
      </c>
      <c r="H93" s="224">
        <f>活動申込!$BA$38</f>
        <v>0</v>
      </c>
      <c r="I93" s="224">
        <f>活動申込!$BP$38</f>
        <v>0</v>
      </c>
    </row>
    <row r="94" spans="1:9">
      <c r="A94">
        <v>94</v>
      </c>
      <c r="B94" s="1142"/>
      <c r="C94" s="899"/>
      <c r="D94" s="240" t="s">
        <v>343</v>
      </c>
      <c r="E94" s="224">
        <f>活動申込!$H$39</f>
        <v>0</v>
      </c>
      <c r="F94" s="224">
        <f>活動申込!$W$39</f>
        <v>0</v>
      </c>
      <c r="G94" s="224">
        <f>活動申込!$AL$39</f>
        <v>0</v>
      </c>
      <c r="H94" s="224">
        <f>活動申込!$BA$39</f>
        <v>0</v>
      </c>
      <c r="I94" s="224">
        <f>活動申込!$BP$39</f>
        <v>0</v>
      </c>
    </row>
    <row r="95" spans="1:9">
      <c r="A95">
        <v>95</v>
      </c>
      <c r="B95" s="1142"/>
      <c r="C95" s="899"/>
      <c r="D95" s="240" t="s">
        <v>344</v>
      </c>
      <c r="E95" s="224">
        <f>活動申込!$H$40</f>
        <v>0</v>
      </c>
      <c r="F95" s="224">
        <f>活動申込!$W$40</f>
        <v>0</v>
      </c>
      <c r="G95" s="224">
        <f>活動申込!$AL$40</f>
        <v>0</v>
      </c>
      <c r="H95" s="224">
        <f>活動申込!$BA$40</f>
        <v>0</v>
      </c>
      <c r="I95" s="224">
        <f>活動申込!$BP$40</f>
        <v>0</v>
      </c>
    </row>
    <row r="96" spans="1:9">
      <c r="A96">
        <v>96</v>
      </c>
      <c r="B96" s="1143"/>
      <c r="C96" s="1144"/>
      <c r="D96" s="240" t="s">
        <v>345</v>
      </c>
      <c r="E96" s="224">
        <f>活動申込!$H$41</f>
        <v>0</v>
      </c>
      <c r="F96" s="224">
        <f>活動申込!$W$41</f>
        <v>0</v>
      </c>
      <c r="G96" s="224">
        <f>活動申込!$AL$41</f>
        <v>0</v>
      </c>
      <c r="H96" s="224">
        <f>活動申込!$BA$41</f>
        <v>0</v>
      </c>
      <c r="I96" s="224">
        <f>活動申込!$BP$41</f>
        <v>0</v>
      </c>
    </row>
    <row r="97" spans="1:9">
      <c r="A97">
        <v>97</v>
      </c>
      <c r="B97" s="1"/>
      <c r="C97" s="1140" t="s">
        <v>296</v>
      </c>
      <c r="D97" s="240" t="s">
        <v>342</v>
      </c>
      <c r="E97" s="224" t="str">
        <f>IF(活動申込!$B$42="","",活動申込!$C$42)</f>
        <v/>
      </c>
      <c r="F97" s="224" t="str">
        <f>IF(活動申込!$Q$42="","",活動申込!$R$42)</f>
        <v/>
      </c>
      <c r="G97" s="224" t="str">
        <f>IF(活動申込!$AF$42="","",活動申込!$AH$42)</f>
        <v/>
      </c>
      <c r="H97" s="224" t="str">
        <f>IF(活動申込!$AU$42="","",活動申込!$AV$42)</f>
        <v/>
      </c>
      <c r="I97" s="224" t="str">
        <f>IF(活動申込!$BJ$42="","",活動申込!$BK$42)</f>
        <v/>
      </c>
    </row>
    <row r="98" spans="1:9">
      <c r="A98">
        <v>98</v>
      </c>
      <c r="B98" s="1"/>
      <c r="C98" s="1140"/>
      <c r="D98" s="240" t="s">
        <v>343</v>
      </c>
      <c r="E98" s="224" t="str">
        <f>IF(活動申込!$B$43="","",活動申込!$C$43)</f>
        <v/>
      </c>
      <c r="F98" s="224" t="str">
        <f>IF(活動申込!$Q$43="","",活動申込!$R$43)</f>
        <v/>
      </c>
      <c r="G98" s="224" t="str">
        <f>IF(活動申込!$AF$43="","",活動申込!$AH$43)</f>
        <v/>
      </c>
      <c r="H98" s="224" t="str">
        <f>IF(活動申込!$AU$43="","",活動申込!$AV$43)</f>
        <v/>
      </c>
      <c r="I98" s="224" t="str">
        <f>IF(活動申込!$BJ$43="","",活動申込!$BK$43)</f>
        <v/>
      </c>
    </row>
    <row r="99" spans="1:9">
      <c r="A99">
        <v>99</v>
      </c>
      <c r="B99" s="1"/>
      <c r="C99" s="1140"/>
      <c r="D99" s="240" t="s">
        <v>344</v>
      </c>
      <c r="E99" s="224" t="str">
        <f>IF(活動申込!$B$44="","",活動申込!$C$44)</f>
        <v/>
      </c>
      <c r="F99" s="224" t="str">
        <f>IF(活動申込!$Q$44="","",活動申込!$R$44)</f>
        <v/>
      </c>
      <c r="G99" s="224" t="str">
        <f>IF(活動申込!$AF$44="","",活動申込!$AH$44)</f>
        <v/>
      </c>
      <c r="H99" s="224" t="str">
        <f>IF(活動申込!$AU$44="","",活動申込!$AV$44)</f>
        <v/>
      </c>
      <c r="I99" s="224" t="str">
        <f>IF(活動申込!$BJ$44="","",活動申込!$BK$44)</f>
        <v/>
      </c>
    </row>
    <row r="100" spans="1:9">
      <c r="A100">
        <v>100</v>
      </c>
      <c r="B100" s="1"/>
      <c r="C100" s="1140"/>
      <c r="D100" s="240" t="s">
        <v>345</v>
      </c>
      <c r="E100" s="224" t="str">
        <f>IF(活動申込!$B$45="","",活動申込!$C$45)</f>
        <v/>
      </c>
      <c r="F100" s="224" t="str">
        <f>IF(活動申込!$Q$45="","",活動申込!$R$45)</f>
        <v/>
      </c>
      <c r="G100" s="224" t="str">
        <f>IF(活動申込!$AF$45="","",活動申込!$AH$45)</f>
        <v/>
      </c>
      <c r="H100" s="224" t="str">
        <f>IF(活動申込!$AU$45="","",活動申込!$AV$45)</f>
        <v/>
      </c>
      <c r="I100" s="224" t="str">
        <f>IF(活動申込!$BJ$45="","",活動申込!$BK$45)</f>
        <v/>
      </c>
    </row>
    <row r="101" spans="1:9">
      <c r="A101">
        <v>101</v>
      </c>
      <c r="B101" s="1"/>
      <c r="C101" s="1140" t="s">
        <v>17</v>
      </c>
      <c r="D101" s="240" t="s">
        <v>342</v>
      </c>
      <c r="E101" s="1" t="str">
        <f>IF(活動申込!$B$42="","",活動申込!$F$42)</f>
        <v/>
      </c>
      <c r="F101" s="1" t="str">
        <f>IF(活動申込!$Q$42="","",活動申込!$U$42)</f>
        <v/>
      </c>
      <c r="G101" s="1" t="str">
        <f>IF(活動申込!$AF$42="","",活動申込!$AJ$42)</f>
        <v/>
      </c>
      <c r="H101" s="1" t="str">
        <f>IF(活動申込!$AU$42="","",活動申込!$AY$42)</f>
        <v/>
      </c>
      <c r="I101" s="1" t="str">
        <f>IF(活動申込!$BJ$42="","",活動申込!$BN$42)</f>
        <v/>
      </c>
    </row>
    <row r="102" spans="1:9">
      <c r="A102">
        <v>102</v>
      </c>
      <c r="B102" s="1"/>
      <c r="C102" s="1140"/>
      <c r="D102" s="240" t="s">
        <v>343</v>
      </c>
      <c r="E102" s="1" t="str">
        <f>IF(活動申込!$B$43="","",活動申込!$F$43)</f>
        <v/>
      </c>
      <c r="F102" s="1" t="str">
        <f>IF(活動申込!$Q$43="","",活動申込!$U$43)</f>
        <v/>
      </c>
      <c r="G102" s="1" t="str">
        <f>IF(活動申込!$AF$43="","",活動申込!$AJ$43)</f>
        <v/>
      </c>
      <c r="H102" s="1" t="str">
        <f>IF(活動申込!$AU$43="","",活動申込!$AY$43)</f>
        <v/>
      </c>
      <c r="I102" s="1" t="str">
        <f>IF(活動申込!$BJ$43="","",活動申込!$BN$43)</f>
        <v/>
      </c>
    </row>
    <row r="103" spans="1:9">
      <c r="A103">
        <v>103</v>
      </c>
      <c r="B103" s="1"/>
      <c r="C103" s="1140"/>
      <c r="D103" s="240" t="s">
        <v>344</v>
      </c>
      <c r="E103" s="1" t="str">
        <f>IF(活動申込!$B$44="","",活動申込!$F$44)</f>
        <v/>
      </c>
      <c r="F103" s="1" t="str">
        <f>IF(活動申込!$Q$44="","",活動申込!$U$44)</f>
        <v/>
      </c>
      <c r="G103" s="1" t="str">
        <f>IF(活動申込!$AF$44="","",活動申込!$AJ$44)</f>
        <v/>
      </c>
      <c r="H103" s="1" t="str">
        <f>IF(活動申込!$AU$44="","",活動申込!$AY$44)</f>
        <v/>
      </c>
      <c r="I103" s="1" t="str">
        <f>IF(活動申込!$BJ$44="","",活動申込!$BN$44)</f>
        <v/>
      </c>
    </row>
    <row r="104" spans="1:9">
      <c r="A104">
        <v>104</v>
      </c>
      <c r="B104" s="1"/>
      <c r="C104" s="1140"/>
      <c r="D104" s="240" t="s">
        <v>345</v>
      </c>
      <c r="E104" s="1" t="str">
        <f>IF(活動申込!$B$45="","",活動申込!$F$45)</f>
        <v/>
      </c>
      <c r="F104" s="1" t="str">
        <f>IF(活動申込!$Q$45="","",活動申込!$U$45)</f>
        <v/>
      </c>
      <c r="G104" s="1" t="str">
        <f>IF(活動申込!$AF$45="","",活動申込!$AJ$45)</f>
        <v/>
      </c>
      <c r="H104" s="1" t="str">
        <f>IF(活動申込!$AU$45="","",活動申込!$AY$45)</f>
        <v/>
      </c>
      <c r="I104" s="1" t="str">
        <f>IF(活動申込!$BJ$45="","",活動申込!$BN$45)</f>
        <v/>
      </c>
    </row>
  </sheetData>
  <mergeCells count="23">
    <mergeCell ref="C101:C104"/>
    <mergeCell ref="B5:B47"/>
    <mergeCell ref="B48:B90"/>
    <mergeCell ref="C63:C64"/>
    <mergeCell ref="C65:C68"/>
    <mergeCell ref="C69:C74"/>
    <mergeCell ref="C76:C82"/>
    <mergeCell ref="C87:C90"/>
    <mergeCell ref="C48:C51"/>
    <mergeCell ref="C54:C56"/>
    <mergeCell ref="C57:C59"/>
    <mergeCell ref="C5:C8"/>
    <mergeCell ref="C20:C21"/>
    <mergeCell ref="C44:C47"/>
    <mergeCell ref="C11:C13"/>
    <mergeCell ref="C33:C39"/>
    <mergeCell ref="C26:C31"/>
    <mergeCell ref="C97:C100"/>
    <mergeCell ref="C22:C25"/>
    <mergeCell ref="C14:C16"/>
    <mergeCell ref="C40:C43"/>
    <mergeCell ref="C83:C86"/>
    <mergeCell ref="B91:C96"/>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56739-EEAA-48A1-8C34-9C68892B5C2D}">
  <sheetPr>
    <tabColor rgb="FFFF0000"/>
  </sheetPr>
  <dimension ref="A1:AU5"/>
  <sheetViews>
    <sheetView topLeftCell="Z1" workbookViewId="0">
      <selection activeCell="AA31" sqref="AA31:AA32"/>
    </sheetView>
  </sheetViews>
  <sheetFormatPr defaultColWidth="9" defaultRowHeight="17.25"/>
  <cols>
    <col min="1" max="1" width="3.75" style="158" bestFit="1" customWidth="1"/>
    <col min="2" max="2" width="14.25" style="158" bestFit="1" customWidth="1"/>
    <col min="3" max="3" width="9.125" style="158" bestFit="1" customWidth="1"/>
    <col min="4" max="4" width="6.75" style="158" bestFit="1" customWidth="1"/>
    <col min="5" max="6" width="9.125" style="158" bestFit="1" customWidth="1"/>
    <col min="7" max="7" width="11.625" style="158" bestFit="1" customWidth="1"/>
    <col min="8" max="10" width="6.75" style="158" bestFit="1" customWidth="1"/>
    <col min="11" max="11" width="9.125" style="158" bestFit="1" customWidth="1"/>
    <col min="12" max="13" width="4.375" style="158" bestFit="1" customWidth="1"/>
    <col min="14" max="17" width="9.125" style="158" bestFit="1" customWidth="1"/>
    <col min="18" max="22" width="6.75" style="158" bestFit="1" customWidth="1"/>
    <col min="23" max="24" width="15.5" style="158" bestFit="1" customWidth="1"/>
    <col min="25" max="25" width="11.625" style="158" bestFit="1" customWidth="1"/>
    <col min="26" max="26" width="9.125" style="158" bestFit="1" customWidth="1"/>
    <col min="27" max="27" width="31.125" style="158" bestFit="1" customWidth="1"/>
    <col min="28" max="30" width="10.5" style="158" bestFit="1" customWidth="1"/>
    <col min="31" max="31" width="9" style="158"/>
    <col min="32" max="32" width="4" style="158" bestFit="1" customWidth="1"/>
    <col min="33" max="33" width="3.75" style="158" bestFit="1" customWidth="1"/>
    <col min="34" max="35" width="3.875" style="158" bestFit="1" customWidth="1"/>
    <col min="36" max="36" width="4" style="158" bestFit="1" customWidth="1"/>
    <col min="37" max="37" width="3.75" style="158" bestFit="1" customWidth="1"/>
    <col min="38" max="38" width="3.875" style="158" bestFit="1" customWidth="1"/>
    <col min="39" max="39" width="10.25" style="158" bestFit="1" customWidth="1"/>
    <col min="40" max="41" width="9.125" style="158" bestFit="1" customWidth="1"/>
    <col min="42" max="42" width="11.625" style="158" bestFit="1" customWidth="1"/>
    <col min="43" max="43" width="14.25" style="158" bestFit="1" customWidth="1"/>
    <col min="44" max="45" width="9.125" style="158" bestFit="1" customWidth="1"/>
    <col min="46" max="46" width="9.125" style="158" customWidth="1"/>
    <col min="47" max="47" width="32.625" style="158" bestFit="1" customWidth="1"/>
    <col min="48" max="48" width="10.25" style="158" bestFit="1" customWidth="1"/>
    <col min="49" max="16384" width="9" style="158"/>
  </cols>
  <sheetData>
    <row r="1" spans="1:47" ht="18" thickBot="1">
      <c r="AB1" s="1146" t="s">
        <v>254</v>
      </c>
      <c r="AC1" s="1146"/>
      <c r="AD1" s="1146"/>
      <c r="AE1" s="1146"/>
      <c r="AJ1" s="1146" t="s">
        <v>255</v>
      </c>
      <c r="AK1" s="1146"/>
      <c r="AL1" s="1146"/>
      <c r="AM1" s="1146"/>
      <c r="AN1" s="159" t="s">
        <v>248</v>
      </c>
      <c r="AO1" s="160" t="s">
        <v>249</v>
      </c>
      <c r="AP1" s="160" t="s">
        <v>355</v>
      </c>
      <c r="AQ1" s="160" t="s">
        <v>250</v>
      </c>
      <c r="AR1" s="160" t="s">
        <v>251</v>
      </c>
      <c r="AS1" s="160" t="s">
        <v>252</v>
      </c>
      <c r="AT1" s="160" t="s">
        <v>272</v>
      </c>
      <c r="AU1" s="160" t="s">
        <v>253</v>
      </c>
    </row>
    <row r="2" spans="1:47" ht="18" thickBot="1">
      <c r="A2" s="198"/>
      <c r="B2" s="199" t="s">
        <v>232</v>
      </c>
      <c r="C2" s="200" t="s">
        <v>233</v>
      </c>
      <c r="D2" s="201" t="s">
        <v>234</v>
      </c>
      <c r="E2" s="201" t="s">
        <v>235</v>
      </c>
      <c r="F2" s="201" t="s">
        <v>236</v>
      </c>
      <c r="G2" s="200" t="s">
        <v>237</v>
      </c>
      <c r="H2" s="200" t="s">
        <v>238</v>
      </c>
      <c r="I2" s="202" t="s">
        <v>239</v>
      </c>
      <c r="J2" s="201" t="s">
        <v>240</v>
      </c>
      <c r="K2" s="201" t="s">
        <v>241</v>
      </c>
      <c r="L2" s="201" t="s">
        <v>242</v>
      </c>
      <c r="M2" s="201" t="s">
        <v>243</v>
      </c>
      <c r="N2" s="201" t="s">
        <v>244</v>
      </c>
      <c r="O2" s="201" t="s">
        <v>245</v>
      </c>
      <c r="P2" s="203" t="s">
        <v>246</v>
      </c>
      <c r="Q2" s="1145" t="s">
        <v>247</v>
      </c>
      <c r="R2" s="1145"/>
      <c r="S2" s="204" t="s">
        <v>248</v>
      </c>
      <c r="T2" s="205" t="s">
        <v>249</v>
      </c>
      <c r="U2" s="205" t="s">
        <v>355</v>
      </c>
      <c r="V2" s="205" t="s">
        <v>250</v>
      </c>
      <c r="W2" s="205" t="s">
        <v>251</v>
      </c>
      <c r="X2" s="205" t="s">
        <v>252</v>
      </c>
      <c r="Y2" s="206" t="s">
        <v>272</v>
      </c>
      <c r="Z2" s="207"/>
    </row>
    <row r="3" spans="1:47" ht="18" thickBot="1">
      <c r="A3" s="187">
        <f>ROW(A3)-3</f>
        <v>0</v>
      </c>
      <c r="B3" s="188">
        <f ca="1">TODAY()</f>
        <v>46176</v>
      </c>
      <c r="C3" s="189">
        <f>宿泊者名簿!A7</f>
        <v>0</v>
      </c>
      <c r="D3" s="190">
        <f>宿泊者名簿!I7</f>
        <v>0</v>
      </c>
      <c r="E3" s="190">
        <f>宿泊者名簿!D8</f>
        <v>0</v>
      </c>
      <c r="F3" s="190">
        <f>宿泊者名簿!D10</f>
        <v>0</v>
      </c>
      <c r="G3" s="191">
        <f>宿泊者名簿!D11</f>
        <v>0</v>
      </c>
      <c r="H3" s="192">
        <f>宿泊者名簿!I11</f>
        <v>0</v>
      </c>
      <c r="I3" s="192">
        <f>宿泊者名簿!I8</f>
        <v>0</v>
      </c>
      <c r="J3" s="190">
        <f>宿泊者名簿!J7</f>
        <v>0</v>
      </c>
      <c r="K3" s="190">
        <f>宿泊者名簿!K7</f>
        <v>0</v>
      </c>
      <c r="L3" s="190">
        <f>宿泊者名簿!R16</f>
        <v>0</v>
      </c>
      <c r="M3" s="190">
        <f>宿泊者名簿!R17</f>
        <v>0</v>
      </c>
      <c r="N3" s="190">
        <f>宿泊者名簿!N16</f>
        <v>0</v>
      </c>
      <c r="O3" s="190">
        <f>宿泊者名簿!N17</f>
        <v>0</v>
      </c>
      <c r="P3" s="193">
        <f>宿泊者名簿!D12</f>
        <v>0</v>
      </c>
      <c r="Q3" s="194">
        <f>DATE(宿泊者名簿!M6+2018,宿泊者名簿!P6,宿泊者名簿!R6)</f>
        <v>43069</v>
      </c>
      <c r="R3" s="194">
        <f>Q3+宿泊者名簿!M9</f>
        <v>43069</v>
      </c>
      <c r="S3" s="195" t="str">
        <f>IF(AN4=TRUE,"◎","")</f>
        <v/>
      </c>
      <c r="T3" s="193" t="str">
        <f>IF(COUNTIF(宿泊者名簿!$J$12:$S$12,T2)&gt;0,"◎","")</f>
        <v/>
      </c>
      <c r="U3" s="193" t="str">
        <f>IF(COUNTIF(宿泊者名簿!$J$12:$S$12,U2)&gt;0,"◎","")</f>
        <v/>
      </c>
      <c r="V3" s="193" t="str">
        <f>IF(COUNTIF(宿泊者名簿!$J$12:$S$12,V2)&gt;0,"◎","")</f>
        <v/>
      </c>
      <c r="W3" s="193" t="str">
        <f>IF(COUNTIF(宿泊者名簿!$J$12:$S$12,W2)&gt;0,"◎","")</f>
        <v/>
      </c>
      <c r="X3" s="193" t="str">
        <f>IF(COUNTIF(宿泊者名簿!$J$12:$S$12,X2)&gt;0,"◎","")</f>
        <v/>
      </c>
      <c r="Y3" s="196"/>
      <c r="Z3" s="197" t="s">
        <v>231</v>
      </c>
      <c r="AA3" s="158" t="e">
        <f>C3&amp;" ("&amp;#REF!&amp;")"&amp;#REF!&amp;"/"&amp;#REF!</f>
        <v>#REF!</v>
      </c>
    </row>
    <row r="4" spans="1:47">
      <c r="AB4" s="161" t="b">
        <v>1</v>
      </c>
      <c r="AC4" s="161" t="b">
        <v>1</v>
      </c>
      <c r="AD4" s="161" t="b">
        <v>1</v>
      </c>
      <c r="AE4" s="161" t="b">
        <v>1</v>
      </c>
      <c r="AN4" s="158" t="b">
        <v>0</v>
      </c>
      <c r="AO4" s="158" t="b">
        <v>1</v>
      </c>
      <c r="AP4" s="158" t="b">
        <v>1</v>
      </c>
      <c r="AQ4" s="158" t="b">
        <v>0</v>
      </c>
      <c r="AR4" s="158" t="b">
        <v>0</v>
      </c>
      <c r="AS4" s="158" t="b">
        <v>0</v>
      </c>
    </row>
    <row r="5" spans="1:47" s="4" customFormat="1" ht="22.5" customHeight="1"/>
  </sheetData>
  <mergeCells count="3">
    <mergeCell ref="Q2:R2"/>
    <mergeCell ref="AB1:AE1"/>
    <mergeCell ref="AJ1:AM1"/>
  </mergeCells>
  <phoneticPr fontId="1"/>
  <conditionalFormatting sqref="D3 J3:K3">
    <cfRule type="containsBlanks" dxfId="1" priority="3">
      <formula>LEN(TRIM(D3))=0</formula>
    </cfRule>
  </conditionalFormatting>
  <conditionalFormatting sqref="N3:O3">
    <cfRule type="containsBlanks" dxfId="0" priority="2">
      <formula>LEN(TRIM(N3))=0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宿泊者名簿</vt:lpstr>
      <vt:lpstr>宿泊者内訳</vt:lpstr>
      <vt:lpstr>食事申込書</vt:lpstr>
      <vt:lpstr>活動申込</vt:lpstr>
      <vt:lpstr>計画案（入力不可）</vt:lpstr>
      <vt:lpstr>宿泊利用許可申請書(入力不可)</vt:lpstr>
      <vt:lpstr>＜表示→印刷＞宿泊利用許可書</vt:lpstr>
      <vt:lpstr>＜表示→コピペ＞活動計画まとめ</vt:lpstr>
      <vt:lpstr>＜表示→コピペ＞利用団体一覧</vt:lpstr>
      <vt:lpstr>'＜表示→印刷＞宿泊利用許可書'!Print_Area</vt:lpstr>
      <vt:lpstr>'計画案（入力不可）'!Print_Area</vt:lpstr>
      <vt:lpstr>宿泊者内訳!Print_Area</vt:lpstr>
      <vt:lpstr>宿泊者名簿!Print_Area</vt:lpstr>
      <vt:lpstr>'宿泊利用許可申請書(入力不可)'!Print_Area</vt:lpstr>
      <vt:lpstr>食事申込書!Print_Area</vt:lpstr>
      <vt:lpstr>宿泊者名簿!Print_Titles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髙野淳</dc:creator>
  <cp:lastModifiedBy>金子 拓哉（大滝げんきプラザ）</cp:lastModifiedBy>
  <cp:lastPrinted>2026-05-10T01:59:40Z</cp:lastPrinted>
  <dcterms:created xsi:type="dcterms:W3CDTF">2024-02-15T03:49:09Z</dcterms:created>
  <dcterms:modified xsi:type="dcterms:W3CDTF">2026-06-03T01:42:10Z</dcterms:modified>
</cp:coreProperties>
</file>